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56" windowWidth="23256" windowHeight="12444" tabRatio="911"/>
  </bookViews>
  <sheets>
    <sheet name="CRM Apportioned Totals" sheetId="5" r:id="rId1"/>
    <sheet name="SB2K-Inchcape-RA" sheetId="1" r:id="rId2"/>
    <sheet name="SB2K-NNG-RA" sheetId="3" r:id="rId3"/>
    <sheet name="SB2K-Seagreen-RA" sheetId="2" r:id="rId4"/>
    <sheet name="Sheet1" sheetId="6" r:id="rId5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6" i="5" l="1"/>
  <c r="I27" i="5"/>
  <c r="I25" i="5"/>
  <c r="D20" i="1"/>
  <c r="D14" i="3"/>
  <c r="D12" i="1"/>
  <c r="O12" i="6"/>
  <c r="N15" i="6"/>
  <c r="N16" i="6"/>
  <c r="N17" i="6"/>
  <c r="N18" i="6"/>
  <c r="C19" i="6"/>
  <c r="H22" i="6"/>
  <c r="L43" i="6"/>
  <c r="L31" i="6"/>
  <c r="H34" i="6"/>
  <c r="L27" i="6"/>
  <c r="H9" i="6"/>
  <c r="C8" i="6"/>
  <c r="H42" i="6"/>
  <c r="C22" i="2"/>
  <c r="E22" i="2"/>
  <c r="H2" i="2"/>
  <c r="B6" i="1"/>
  <c r="B6" i="2"/>
  <c r="H19" i="2"/>
  <c r="E25" i="1"/>
  <c r="C25" i="1"/>
  <c r="C25" i="3"/>
  <c r="E25" i="3"/>
  <c r="H14" i="3"/>
  <c r="B24" i="3"/>
  <c r="B6" i="3"/>
  <c r="B25" i="3"/>
  <c r="F14" i="3"/>
  <c r="D2" i="3"/>
  <c r="D3" i="3"/>
  <c r="D4" i="3"/>
  <c r="D5" i="3"/>
  <c r="D7" i="3"/>
  <c r="D8" i="3"/>
  <c r="D9" i="3"/>
  <c r="D10" i="3"/>
  <c r="D11" i="3"/>
  <c r="D12" i="3"/>
  <c r="D13" i="3"/>
  <c r="D15" i="3"/>
  <c r="D16" i="3"/>
  <c r="D17" i="3"/>
  <c r="D18" i="3"/>
  <c r="D19" i="3"/>
  <c r="D20" i="3"/>
  <c r="D21" i="3"/>
  <c r="D22" i="3"/>
  <c r="D23" i="3"/>
  <c r="D25" i="3"/>
  <c r="G14" i="3"/>
  <c r="J14" i="3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2" i="2"/>
  <c r="D5" i="2"/>
  <c r="D3" i="2"/>
  <c r="D4" i="2"/>
  <c r="D23" i="1"/>
  <c r="D22" i="1"/>
  <c r="D21" i="1"/>
  <c r="D19" i="1"/>
  <c r="D18" i="1"/>
  <c r="D17" i="1"/>
  <c r="D16" i="1"/>
  <c r="D15" i="1"/>
  <c r="D14" i="1"/>
  <c r="D13" i="1"/>
  <c r="D11" i="1"/>
  <c r="D10" i="1"/>
  <c r="D9" i="1"/>
  <c r="D8" i="1"/>
  <c r="D7" i="1"/>
  <c r="D2" i="1"/>
  <c r="D5" i="1"/>
  <c r="D3" i="1"/>
  <c r="D4" i="1"/>
  <c r="H12" i="1"/>
  <c r="H20" i="1"/>
  <c r="D22" i="2"/>
  <c r="G2" i="2"/>
  <c r="B24" i="1"/>
  <c r="B25" i="1"/>
  <c r="F20" i="1"/>
  <c r="H14" i="1"/>
  <c r="H2" i="1"/>
  <c r="H22" i="3"/>
  <c r="H2" i="3"/>
  <c r="G17" i="2"/>
  <c r="B21" i="2"/>
  <c r="B22" i="2"/>
  <c r="F2" i="2"/>
  <c r="H11" i="1"/>
  <c r="D25" i="1"/>
  <c r="H8" i="1"/>
  <c r="H19" i="1"/>
  <c r="H4" i="1"/>
  <c r="H21" i="1"/>
  <c r="H9" i="3"/>
  <c r="H10" i="3"/>
  <c r="H19" i="3"/>
  <c r="H5" i="3"/>
  <c r="H13" i="3"/>
  <c r="H11" i="3"/>
  <c r="H4" i="3"/>
  <c r="H20" i="3"/>
  <c r="H3" i="3"/>
  <c r="H8" i="3"/>
  <c r="H16" i="3"/>
  <c r="H21" i="3"/>
  <c r="H15" i="3"/>
  <c r="H23" i="3"/>
  <c r="H7" i="3"/>
  <c r="H12" i="3"/>
  <c r="H17" i="3"/>
  <c r="H18" i="3"/>
  <c r="H11" i="2"/>
  <c r="H4" i="2"/>
  <c r="H12" i="2"/>
  <c r="H13" i="2"/>
  <c r="H18" i="2"/>
  <c r="H5" i="2"/>
  <c r="H10" i="2"/>
  <c r="H15" i="2"/>
  <c r="H20" i="2"/>
  <c r="H16" i="2"/>
  <c r="H17" i="2"/>
  <c r="H3" i="2"/>
  <c r="H7" i="2"/>
  <c r="H8" i="2"/>
  <c r="H9" i="2"/>
  <c r="H14" i="2"/>
  <c r="H22" i="2"/>
  <c r="H9" i="1"/>
  <c r="H10" i="1"/>
  <c r="H17" i="1"/>
  <c r="H23" i="1"/>
  <c r="H5" i="1"/>
  <c r="H7" i="1"/>
  <c r="H13" i="1"/>
  <c r="H18" i="1"/>
  <c r="H3" i="1"/>
  <c r="H15" i="1"/>
  <c r="H16" i="1"/>
  <c r="H22" i="1"/>
  <c r="G20" i="1"/>
  <c r="J20" i="1"/>
  <c r="F11" i="2"/>
  <c r="G12" i="1"/>
  <c r="F14" i="1"/>
  <c r="F12" i="1"/>
  <c r="C27" i="3"/>
  <c r="F2" i="3"/>
  <c r="G2" i="3"/>
  <c r="J2" i="2"/>
  <c r="G12" i="3"/>
  <c r="G18" i="3"/>
  <c r="G11" i="1"/>
  <c r="G2" i="1"/>
  <c r="G13" i="2"/>
  <c r="G17" i="1"/>
  <c r="F12" i="3"/>
  <c r="J12" i="3"/>
  <c r="H25" i="1"/>
  <c r="G7" i="1"/>
  <c r="G13" i="1"/>
  <c r="G23" i="1"/>
  <c r="G18" i="1"/>
  <c r="G3" i="1"/>
  <c r="G9" i="1"/>
  <c r="G19" i="1"/>
  <c r="G21" i="1"/>
  <c r="G3" i="3"/>
  <c r="G16" i="3"/>
  <c r="G20" i="3"/>
  <c r="G15" i="3"/>
  <c r="G17" i="3"/>
  <c r="G11" i="3"/>
  <c r="G10" i="3"/>
  <c r="G9" i="3"/>
  <c r="G13" i="3"/>
  <c r="G8" i="3"/>
  <c r="G7" i="3"/>
  <c r="G22" i="3"/>
  <c r="G21" i="3"/>
  <c r="H25" i="3"/>
  <c r="G5" i="3"/>
  <c r="G4" i="3"/>
  <c r="G23" i="3"/>
  <c r="G19" i="3"/>
  <c r="G8" i="2"/>
  <c r="G7" i="2"/>
  <c r="G20" i="2"/>
  <c r="G14" i="2"/>
  <c r="G3" i="2"/>
  <c r="G4" i="2"/>
  <c r="G5" i="2"/>
  <c r="G9" i="2"/>
  <c r="G10" i="2"/>
  <c r="G11" i="2"/>
  <c r="G12" i="2"/>
  <c r="G15" i="2"/>
  <c r="G16" i="2"/>
  <c r="G18" i="2"/>
  <c r="G19" i="2"/>
  <c r="G22" i="2"/>
  <c r="J11" i="2"/>
  <c r="F18" i="2"/>
  <c r="F10" i="2"/>
  <c r="F4" i="1"/>
  <c r="F23" i="1"/>
  <c r="F9" i="1"/>
  <c r="G15" i="1"/>
  <c r="G8" i="1"/>
  <c r="G10" i="1"/>
  <c r="G14" i="1"/>
  <c r="G16" i="1"/>
  <c r="G4" i="1"/>
  <c r="G22" i="1"/>
  <c r="G5" i="1"/>
  <c r="F10" i="1"/>
  <c r="F2" i="1"/>
  <c r="F5" i="1"/>
  <c r="F19" i="1"/>
  <c r="F15" i="1"/>
  <c r="F21" i="1"/>
  <c r="F16" i="1"/>
  <c r="F11" i="1"/>
  <c r="F7" i="1"/>
  <c r="F20" i="2"/>
  <c r="F8" i="2"/>
  <c r="F4" i="2"/>
  <c r="F17" i="2"/>
  <c r="J17" i="2"/>
  <c r="F13" i="2"/>
  <c r="J13" i="2"/>
  <c r="F9" i="2"/>
  <c r="F16" i="2"/>
  <c r="F12" i="2"/>
  <c r="F5" i="2"/>
  <c r="F3" i="2"/>
  <c r="J3" i="2"/>
  <c r="F3" i="1"/>
  <c r="F7" i="2"/>
  <c r="F13" i="1"/>
  <c r="F14" i="2"/>
  <c r="F15" i="2"/>
  <c r="F18" i="1"/>
  <c r="F8" i="1"/>
  <c r="F19" i="2"/>
  <c r="F22" i="1"/>
  <c r="F17" i="1"/>
  <c r="J12" i="1"/>
  <c r="J14" i="1"/>
  <c r="J11" i="1"/>
  <c r="F22" i="2"/>
  <c r="J2" i="3"/>
  <c r="J2" i="1"/>
  <c r="F20" i="3"/>
  <c r="J20" i="3"/>
  <c r="J17" i="1"/>
  <c r="J7" i="1"/>
  <c r="F25" i="1"/>
  <c r="F16" i="3"/>
  <c r="J16" i="3"/>
  <c r="F11" i="3"/>
  <c r="J11" i="3"/>
  <c r="F4" i="3"/>
  <c r="J4" i="3"/>
  <c r="F22" i="3"/>
  <c r="J22" i="3"/>
  <c r="F17" i="3"/>
  <c r="J17" i="3"/>
  <c r="F21" i="3"/>
  <c r="J21" i="3"/>
  <c r="F23" i="3"/>
  <c r="J23" i="3"/>
  <c r="F7" i="3"/>
  <c r="J7" i="3"/>
  <c r="F10" i="3"/>
  <c r="J10" i="3"/>
  <c r="F18" i="3"/>
  <c r="J18" i="3"/>
  <c r="F3" i="3"/>
  <c r="J3" i="3"/>
  <c r="F8" i="3"/>
  <c r="J8" i="3"/>
  <c r="F9" i="3"/>
  <c r="J9" i="3"/>
  <c r="F5" i="3"/>
  <c r="J5" i="3"/>
  <c r="F13" i="3"/>
  <c r="J13" i="3"/>
  <c r="F15" i="3"/>
  <c r="J15" i="3"/>
  <c r="F19" i="3"/>
  <c r="J19" i="3"/>
  <c r="J16" i="2"/>
  <c r="G25" i="1"/>
  <c r="J13" i="1"/>
  <c r="J16" i="1"/>
  <c r="J5" i="1"/>
  <c r="J9" i="1"/>
  <c r="J21" i="1"/>
  <c r="J4" i="1"/>
  <c r="J19" i="1"/>
  <c r="J18" i="1"/>
  <c r="J3" i="1"/>
  <c r="J15" i="1"/>
  <c r="J23" i="1"/>
  <c r="G25" i="3"/>
  <c r="J7" i="2"/>
  <c r="J20" i="2"/>
  <c r="J8" i="2"/>
  <c r="J14" i="2"/>
  <c r="J9" i="2"/>
  <c r="J18" i="2"/>
  <c r="J10" i="2"/>
  <c r="J5" i="2"/>
  <c r="J19" i="2"/>
  <c r="J12" i="2"/>
  <c r="J15" i="2"/>
  <c r="J8" i="1"/>
  <c r="J22" i="1"/>
  <c r="J10" i="1"/>
  <c r="J4" i="2"/>
  <c r="J22" i="2"/>
  <c r="K2" i="2"/>
  <c r="J25" i="1"/>
  <c r="K20" i="1"/>
  <c r="J25" i="3"/>
  <c r="K14" i="3"/>
  <c r="F25" i="3"/>
  <c r="K4" i="2"/>
  <c r="D8" i="5"/>
  <c r="D26" i="5"/>
  <c r="G26" i="5"/>
  <c r="K7" i="2"/>
  <c r="K22" i="1"/>
  <c r="K12" i="1"/>
  <c r="K2" i="3"/>
  <c r="C6" i="5"/>
  <c r="C24" i="5"/>
  <c r="K23" i="3"/>
  <c r="L26" i="5"/>
  <c r="K9" i="3"/>
  <c r="H26" i="5"/>
  <c r="K8" i="1"/>
  <c r="K21" i="1"/>
  <c r="K17" i="1"/>
  <c r="K2" i="1"/>
  <c r="B6" i="5"/>
  <c r="K7" i="1"/>
  <c r="K5" i="1"/>
  <c r="K15" i="1"/>
  <c r="K4" i="1"/>
  <c r="B8" i="5"/>
  <c r="B26" i="5"/>
  <c r="K14" i="1"/>
  <c r="K7" i="3"/>
  <c r="K5" i="3"/>
  <c r="C9" i="5"/>
  <c r="C27" i="5"/>
  <c r="K17" i="3"/>
  <c r="K15" i="3"/>
  <c r="K21" i="3"/>
  <c r="K10" i="3"/>
  <c r="K8" i="3"/>
  <c r="K3" i="3"/>
  <c r="C7" i="5"/>
  <c r="C25" i="5"/>
  <c r="K18" i="3"/>
  <c r="K13" i="3"/>
  <c r="K12" i="3"/>
  <c r="K16" i="3"/>
  <c r="K11" i="3"/>
  <c r="K4" i="3"/>
  <c r="C8" i="5"/>
  <c r="C26" i="5"/>
  <c r="K22" i="3"/>
  <c r="K20" i="3"/>
  <c r="K19" i="3"/>
  <c r="K3" i="1"/>
  <c r="B7" i="5"/>
  <c r="B25" i="5"/>
  <c r="K10" i="1"/>
  <c r="K23" i="1"/>
  <c r="K13" i="1"/>
  <c r="K19" i="1"/>
  <c r="K16" i="1"/>
  <c r="K11" i="1"/>
  <c r="K18" i="1"/>
  <c r="K9" i="1"/>
  <c r="K10" i="2"/>
  <c r="K18" i="2"/>
  <c r="K11" i="2"/>
  <c r="K15" i="2"/>
  <c r="K14" i="2"/>
  <c r="D6" i="5"/>
  <c r="D24" i="5"/>
  <c r="K17" i="2"/>
  <c r="K13" i="2"/>
  <c r="K8" i="2"/>
  <c r="K20" i="2"/>
  <c r="K16" i="2"/>
  <c r="K19" i="2"/>
  <c r="K9" i="2"/>
  <c r="K12" i="2"/>
  <c r="K5" i="2"/>
  <c r="D9" i="5"/>
  <c r="D27" i="5"/>
  <c r="K3" i="2"/>
  <c r="D7" i="5"/>
  <c r="D25" i="5"/>
  <c r="R26" i="5"/>
  <c r="Q26" i="5"/>
  <c r="M26" i="5"/>
  <c r="L24" i="5"/>
  <c r="Q24" i="5"/>
  <c r="K24" i="3"/>
  <c r="K6" i="3"/>
  <c r="Q27" i="5"/>
  <c r="M27" i="5"/>
  <c r="G24" i="5"/>
  <c r="L27" i="5"/>
  <c r="G27" i="5"/>
  <c r="L25" i="5"/>
  <c r="G25" i="5"/>
  <c r="Q25" i="5"/>
  <c r="B9" i="5"/>
  <c r="B27" i="5"/>
  <c r="K6" i="1"/>
  <c r="R27" i="5"/>
  <c r="H27" i="5"/>
  <c r="R25" i="5"/>
  <c r="H25" i="5"/>
  <c r="M25" i="5"/>
  <c r="R24" i="5"/>
  <c r="M24" i="5"/>
  <c r="H24" i="5"/>
  <c r="O26" i="5"/>
  <c r="J26" i="5"/>
  <c r="E26" i="5"/>
  <c r="B24" i="5"/>
  <c r="J25" i="5"/>
  <c r="E25" i="5"/>
  <c r="O25" i="5"/>
  <c r="P24" i="5"/>
  <c r="F24" i="5"/>
  <c r="K24" i="5"/>
  <c r="F26" i="5"/>
  <c r="P26" i="5"/>
  <c r="K26" i="5"/>
  <c r="P25" i="5"/>
  <c r="F25" i="5"/>
  <c r="K25" i="5"/>
  <c r="P27" i="5"/>
  <c r="K27" i="5"/>
  <c r="F27" i="5"/>
  <c r="K24" i="1"/>
  <c r="B11" i="5"/>
  <c r="C11" i="5"/>
  <c r="C28" i="5"/>
  <c r="C29" i="5"/>
  <c r="K6" i="2"/>
  <c r="D10" i="5"/>
  <c r="K21" i="2"/>
  <c r="E24" i="5"/>
  <c r="J27" i="5"/>
  <c r="E27" i="5"/>
  <c r="O27" i="5"/>
  <c r="K22" i="2"/>
  <c r="D11" i="5"/>
  <c r="B10" i="5"/>
  <c r="B12" i="5"/>
  <c r="K25" i="1"/>
  <c r="B28" i="5"/>
  <c r="B29" i="5"/>
  <c r="O24" i="5"/>
  <c r="J24" i="5"/>
  <c r="C10" i="5"/>
  <c r="C12" i="5"/>
  <c r="K25" i="3"/>
  <c r="K28" i="5"/>
  <c r="K29" i="5"/>
  <c r="P28" i="5"/>
  <c r="P29" i="5"/>
  <c r="F28" i="5"/>
  <c r="F29" i="5"/>
  <c r="D28" i="5"/>
  <c r="D29" i="5"/>
  <c r="D12" i="5"/>
  <c r="E28" i="5"/>
  <c r="E29" i="5"/>
  <c r="J28" i="5"/>
  <c r="J29" i="5"/>
  <c r="O28" i="5"/>
  <c r="O29" i="5"/>
  <c r="Q28" i="5"/>
  <c r="Q29" i="5"/>
  <c r="L28" i="5"/>
  <c r="L29" i="5"/>
  <c r="G28" i="5"/>
  <c r="G29" i="5"/>
  <c r="H28" i="5"/>
  <c r="R28" i="5"/>
  <c r="M28" i="5"/>
  <c r="H29" i="5"/>
  <c r="R29" i="5"/>
  <c r="M29" i="5"/>
</calcChain>
</file>

<file path=xl/comments1.xml><?xml version="1.0" encoding="utf-8"?>
<comments xmlns="http://schemas.openxmlformats.org/spreadsheetml/2006/main">
  <authors>
    <author>Vicki Saint</author>
  </authors>
  <commentList>
    <comment ref="A14" authorId="0">
      <text>
        <r>
          <rPr>
            <b/>
            <sz val="9"/>
            <color indexed="81"/>
            <rFont val="Tahoma"/>
            <family val="2"/>
          </rPr>
          <t>Vicki Saint:</t>
        </r>
        <r>
          <rPr>
            <sz val="9"/>
            <color indexed="81"/>
            <rFont val="Tahoma"/>
            <family val="2"/>
          </rPr>
          <t xml:space="preserve">
These CRM predictions are project specific and based on snapshot Aerial Abundance Data </t>
        </r>
      </text>
    </comment>
  </commentList>
</comments>
</file>

<file path=xl/comments2.xml><?xml version="1.0" encoding="utf-8"?>
<comments xmlns="http://schemas.openxmlformats.org/spreadsheetml/2006/main">
  <authors>
    <author>Glen Tyler</author>
  </authors>
  <commentList>
    <comment ref="J1" authorId="0">
      <text>
        <r>
          <rPr>
            <b/>
            <sz val="9"/>
            <color indexed="81"/>
            <rFont val="Tahoma"/>
            <family val="2"/>
          </rPr>
          <t>Glen Tyler:</t>
        </r>
        <r>
          <rPr>
            <sz val="9"/>
            <color indexed="81"/>
            <rFont val="Tahoma"/>
            <family val="2"/>
          </rPr>
          <t xml:space="preserve">
weight = (colony pop / sum all pop) * (sum all distances^2 / Colony distance^2) * (Colony Sea Proportion / Sum all Sea Proportion)</t>
        </r>
      </text>
    </comment>
  </commentList>
</comments>
</file>

<file path=xl/comments3.xml><?xml version="1.0" encoding="utf-8"?>
<comments xmlns="http://schemas.openxmlformats.org/spreadsheetml/2006/main">
  <authors>
    <author>Glen Tyler</author>
  </authors>
  <commentList>
    <comment ref="J1" authorId="0">
      <text>
        <r>
          <rPr>
            <b/>
            <sz val="9"/>
            <color indexed="81"/>
            <rFont val="Tahoma"/>
            <family val="2"/>
          </rPr>
          <t>Glen Tyler:</t>
        </r>
        <r>
          <rPr>
            <sz val="9"/>
            <color indexed="81"/>
            <rFont val="Tahoma"/>
            <family val="2"/>
          </rPr>
          <t xml:space="preserve">
weight = (colony pop / sum all pop) * (sum all distances^2 / Colony distance^2) * (Colony Sea Proportion / Sum all Sea Proportion)</t>
        </r>
      </text>
    </comment>
  </commentList>
</comments>
</file>

<file path=xl/comments4.xml><?xml version="1.0" encoding="utf-8"?>
<comments xmlns="http://schemas.openxmlformats.org/spreadsheetml/2006/main">
  <authors>
    <author>Glen Tyler</author>
  </authors>
  <commentList>
    <comment ref="J1" authorId="0">
      <text>
        <r>
          <rPr>
            <b/>
            <sz val="9"/>
            <color indexed="81"/>
            <rFont val="Tahoma"/>
            <family val="2"/>
          </rPr>
          <t>Glen Tyler:</t>
        </r>
        <r>
          <rPr>
            <sz val="9"/>
            <color indexed="81"/>
            <rFont val="Tahoma"/>
            <family val="2"/>
          </rPr>
          <t xml:space="preserve">
weight = (colony pop / sum all pop) * (sum all distances^2 / Colony distance^2) * (Colony Sea Proportion / Sum all Sea Proportion)</t>
        </r>
      </text>
    </comment>
  </commentList>
</comments>
</file>

<file path=xl/sharedStrings.xml><?xml version="1.0" encoding="utf-8"?>
<sst xmlns="http://schemas.openxmlformats.org/spreadsheetml/2006/main" count="242" uniqueCount="145">
  <si>
    <t>Kittiwake Colony Name</t>
  </si>
  <si>
    <t>Pop (Individs)</t>
  </si>
  <si>
    <t>Distance</t>
  </si>
  <si>
    <t>Distance ^2</t>
  </si>
  <si>
    <t>Proportion Sea</t>
  </si>
  <si>
    <t>Colpop/sumpop</t>
  </si>
  <si>
    <t>Sum dist2/col dist2</t>
  </si>
  <si>
    <t>colsea/sumsea</t>
  </si>
  <si>
    <t>SNHWeighting</t>
  </si>
  <si>
    <t>SNH prop</t>
  </si>
  <si>
    <t>Fowlsheugh</t>
  </si>
  <si>
    <t>Forth Islands</t>
  </si>
  <si>
    <t>St Abbs Head to Fast Castle</t>
  </si>
  <si>
    <t>Buchan Ness</t>
  </si>
  <si>
    <t>Berwick to Border</t>
  </si>
  <si>
    <t>Burn of Daff</t>
  </si>
  <si>
    <t>Catterline to Inv</t>
  </si>
  <si>
    <t>Dunbar Coast</t>
  </si>
  <si>
    <t>Eyemouth to Burnmouth</t>
  </si>
  <si>
    <t>Findon Ness - Hare Ness</t>
  </si>
  <si>
    <t>Girdle Ness to Hare Ness</t>
  </si>
  <si>
    <t>Inchcolm</t>
  </si>
  <si>
    <t>Inchkeith</t>
  </si>
  <si>
    <t>Montrose to Lunnan Bay</t>
  </si>
  <si>
    <t>Newton Hill</t>
  </si>
  <si>
    <t>Newton Hill - Hall Bay</t>
  </si>
  <si>
    <t>St Abbs to Eyemouth</t>
  </si>
  <si>
    <t>Stonehaven to wine cove</t>
  </si>
  <si>
    <t>Whiting Ness to Ethie Haven SSSI</t>
  </si>
  <si>
    <t>Sum</t>
  </si>
  <si>
    <t>Farne Islands</t>
  </si>
  <si>
    <t>Seahouses</t>
  </si>
  <si>
    <t>Inch Cape</t>
  </si>
  <si>
    <t>NNG</t>
  </si>
  <si>
    <t>Seagreen</t>
  </si>
  <si>
    <t>SPA Total</t>
  </si>
  <si>
    <t>Non-SPA Total</t>
  </si>
  <si>
    <t>SB2K</t>
  </si>
  <si>
    <t>Total SPA</t>
  </si>
  <si>
    <t>Non-SPA</t>
  </si>
  <si>
    <t>Total SPA and Non-SPA</t>
  </si>
  <si>
    <t>Total on Projects</t>
  </si>
  <si>
    <t>Worst Case Scenarios (Option 1)</t>
  </si>
  <si>
    <t>Worst Case Scenarios (Option 2)</t>
  </si>
  <si>
    <t>Worst Case Scenarios (for Option 3)</t>
  </si>
  <si>
    <t>Proportion of Impact</t>
  </si>
  <si>
    <t>Option 1</t>
  </si>
  <si>
    <t>Option 2</t>
  </si>
  <si>
    <t>Option 3</t>
  </si>
  <si>
    <t xml:space="preserve">Inch Cape </t>
  </si>
  <si>
    <t>Total</t>
  </si>
  <si>
    <t xml:space="preserve">Buchan Ness to Collieston Coast SPA </t>
  </si>
  <si>
    <t xml:space="preserve">Fowlsheugh SPA </t>
  </si>
  <si>
    <t xml:space="preserve">Forth Islands SPA </t>
  </si>
  <si>
    <t xml:space="preserve">St Abb’s Head to Fastcastle SPA </t>
  </si>
  <si>
    <t>Non-SPA Proportion</t>
  </si>
  <si>
    <t>Year Counted</t>
  </si>
  <si>
    <t>SPA TOTAL</t>
  </si>
  <si>
    <t>Table 1. Apportioned % per Colony Per Project</t>
  </si>
  <si>
    <t>Table 3. Apportioning Seabird 2K (SB2K)</t>
  </si>
  <si>
    <t>nb/  Stonehaven to Wine Cove is referred to as Crawton - Stonehaven (Fowlsheugh)</t>
  </si>
  <si>
    <t>nb/ Fowlsheugh SPA is comprised of sites Fowlsheugh 2-5 &amp; Trollochy Cove</t>
  </si>
  <si>
    <t>Colony counts taken from either JNCC SMP database (http://jncc.defra.gov.uk/smp/) or SB2K database (http://jncc.defra.gov.uk/files/Seabird%202000.zip)</t>
  </si>
  <si>
    <t>Seagreen Alpha</t>
  </si>
  <si>
    <t>Seagreen Bravo</t>
  </si>
  <si>
    <t>Totals</t>
  </si>
  <si>
    <t>Number of Breeding Season Collisions</t>
  </si>
  <si>
    <t>Site</t>
  </si>
  <si>
    <t xml:space="preserve">Year </t>
  </si>
  <si>
    <t>Count</t>
  </si>
  <si>
    <t>Bass Rock</t>
  </si>
  <si>
    <t>IOM</t>
  </si>
  <si>
    <t>Craig</t>
  </si>
  <si>
    <t>Fidra</t>
  </si>
  <si>
    <t>lamb</t>
  </si>
  <si>
    <t>EB1</t>
  </si>
  <si>
    <t>EB2</t>
  </si>
  <si>
    <t>EB3</t>
  </si>
  <si>
    <t>EB4</t>
  </si>
  <si>
    <t>EB5</t>
  </si>
  <si>
    <t>EB6</t>
  </si>
  <si>
    <t>EB7</t>
  </si>
  <si>
    <t>Northumberland</t>
  </si>
  <si>
    <t>Berwick to Scottish border</t>
  </si>
  <si>
    <t>Coquet</t>
  </si>
  <si>
    <t>Inchmickery</t>
  </si>
  <si>
    <t>ST Abbs</t>
  </si>
  <si>
    <t>Lunan Bay to Arbroath</t>
  </si>
  <si>
    <t>Auch/C</t>
  </si>
  <si>
    <t>Whiting ness</t>
  </si>
  <si>
    <t>Catterline to Inverbervie</t>
  </si>
  <si>
    <t>CI9</t>
  </si>
  <si>
    <t>CI7</t>
  </si>
  <si>
    <t>CI8</t>
  </si>
  <si>
    <t>CI4</t>
  </si>
  <si>
    <t>Findon Ness to Hare Ness</t>
  </si>
  <si>
    <t>HNSC/A</t>
  </si>
  <si>
    <t>Hare</t>
  </si>
  <si>
    <t>Findon</t>
  </si>
  <si>
    <t>SCFN/A</t>
  </si>
  <si>
    <t>Book total</t>
  </si>
  <si>
    <t>Newton hill</t>
  </si>
  <si>
    <t>DOHB/A</t>
  </si>
  <si>
    <t>Newtonhill to Hall Bay</t>
  </si>
  <si>
    <t>NH1/A</t>
  </si>
  <si>
    <t>Stonehaven</t>
  </si>
  <si>
    <t>DN4/C</t>
  </si>
  <si>
    <t>Thorny</t>
  </si>
  <si>
    <t>DN1/B</t>
  </si>
  <si>
    <t>DN1/C</t>
  </si>
  <si>
    <t>DN2/B</t>
  </si>
  <si>
    <t>Land</t>
  </si>
  <si>
    <t>Pop (Birds)</t>
  </si>
  <si>
    <t>Broadhaven to Moorburn point</t>
  </si>
  <si>
    <t>BRMP/B</t>
  </si>
  <si>
    <t>BRMP/C</t>
  </si>
  <si>
    <t>Fast Castle</t>
  </si>
  <si>
    <t>St Abbs</t>
  </si>
  <si>
    <t>MPFC/C</t>
  </si>
  <si>
    <t>MPFC/D</t>
  </si>
  <si>
    <t>Auch/B</t>
  </si>
  <si>
    <t>WE4/A</t>
  </si>
  <si>
    <t>WE5/A</t>
  </si>
  <si>
    <t>WE7/A</t>
  </si>
  <si>
    <t>WE8/A</t>
  </si>
  <si>
    <t>Montrose to Lunan Bay</t>
  </si>
  <si>
    <t>MUC/B</t>
  </si>
  <si>
    <t>NH2/A</t>
  </si>
  <si>
    <t>DN3/B</t>
  </si>
  <si>
    <t>CI5</t>
  </si>
  <si>
    <t>CI3</t>
  </si>
  <si>
    <t>CI6</t>
  </si>
  <si>
    <t>CI10</t>
  </si>
  <si>
    <t>Cove</t>
  </si>
  <si>
    <t>Cove/A</t>
  </si>
  <si>
    <t>Forvie</t>
  </si>
  <si>
    <t>Razorbill Colony Name</t>
  </si>
  <si>
    <t>Buchan Ness (beyond range)</t>
  </si>
  <si>
    <t>Bass</t>
  </si>
  <si>
    <t>Lamb</t>
  </si>
  <si>
    <t>Lothian</t>
  </si>
  <si>
    <t>Raz Colony Name</t>
  </si>
  <si>
    <t>Sands of Forvie</t>
  </si>
  <si>
    <t xml:space="preserve"> Razorbill Apportioning</t>
  </si>
  <si>
    <t>Table 2. Worst Case Scenarios Breeding Season Collisions Only - Razorbill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</si>
</sst>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* #,##0_-;\-* #,##0_-;_-* &quot;-&quot;??_-;_-@_-"/>
    <numFmt numFmtId="165" formatCode="_-* #,##0.000000_-;\-* #,##0.000000_-;_-* &quot;-&quot;??_-;_-@_-"/>
    <numFmt numFmtId="166" formatCode="_-* #,##0.0000000_-;\-* #,##0.0000000_-;_-* &quot;-&quot;??_-;_-@_-"/>
    <numFmt numFmtId="167" formatCode="0.000"/>
    <numFmt numFmtId="168" formatCode="_-* #,##0.00_-;\-* #,##0.00_-;_-* &quot;-&quot;???????_-;_-@_-"/>
    <numFmt numFmtId="169" formatCode="_-* #,##0.00000_-;\-* #,##0.00000_-;_-* &quot;-&quot;??_-;_-@_-"/>
    <numFmt numFmtId="170" formatCode="0.0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0" fontId="11" fillId="0" borderId="0"/>
    <xf numFmtId="0" fontId="11" fillId="0" borderId="0">
      <alignment wrapText="1"/>
    </xf>
  </cellStyleXfs>
  <cellXfs count="121">
    <xf numFmtId="0" fontId="0" fillId="0" borderId="0" xfId="0"/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2" fillId="0" borderId="0" xfId="0" applyFont="1"/>
    <xf numFmtId="0" fontId="0" fillId="2" borderId="0" xfId="0" applyFill="1"/>
    <xf numFmtId="0" fontId="0" fillId="0" borderId="0" xfId="0" applyFont="1"/>
    <xf numFmtId="0" fontId="4" fillId="0" borderId="0" xfId="0" applyFont="1"/>
    <xf numFmtId="164" fontId="0" fillId="0" borderId="0" xfId="1" applyNumberFormat="1" applyFont="1"/>
    <xf numFmtId="43" fontId="0" fillId="0" borderId="0" xfId="0" applyNumberFormat="1"/>
    <xf numFmtId="165" fontId="0" fillId="0" borderId="0" xfId="0" applyNumberFormat="1"/>
    <xf numFmtId="166" fontId="0" fillId="2" borderId="0" xfId="0" applyNumberFormat="1" applyFill="1"/>
    <xf numFmtId="43" fontId="0" fillId="0" borderId="0" xfId="0" applyNumberFormat="1" applyFont="1"/>
    <xf numFmtId="165" fontId="0" fillId="0" borderId="0" xfId="0" applyNumberFormat="1" applyFont="1"/>
    <xf numFmtId="43" fontId="0" fillId="0" borderId="0" xfId="1" applyNumberFormat="1" applyFont="1"/>
    <xf numFmtId="0" fontId="3" fillId="0" borderId="0" xfId="0" applyFont="1"/>
    <xf numFmtId="2" fontId="0" fillId="0" borderId="0" xfId="0" applyNumberFormat="1"/>
    <xf numFmtId="0" fontId="7" fillId="0" borderId="0" xfId="0" applyFont="1"/>
    <xf numFmtId="0" fontId="3" fillId="0" borderId="9" xfId="0" applyFont="1" applyBorder="1"/>
    <xf numFmtId="0" fontId="3" fillId="0" borderId="11" xfId="0" applyFont="1" applyBorder="1"/>
    <xf numFmtId="0" fontId="0" fillId="0" borderId="0" xfId="0" applyBorder="1"/>
    <xf numFmtId="0" fontId="0" fillId="0" borderId="7" xfId="0" applyBorder="1"/>
    <xf numFmtId="0" fontId="0" fillId="0" borderId="12" xfId="0" applyBorder="1"/>
    <xf numFmtId="0" fontId="0" fillId="0" borderId="13" xfId="0" applyBorder="1"/>
    <xf numFmtId="0" fontId="7" fillId="0" borderId="9" xfId="0" applyFont="1" applyBorder="1"/>
    <xf numFmtId="0" fontId="13" fillId="0" borderId="0" xfId="0" applyFont="1"/>
    <xf numFmtId="167" fontId="0" fillId="0" borderId="0" xfId="0" applyNumberFormat="1" applyFont="1" applyBorder="1"/>
    <xf numFmtId="167" fontId="0" fillId="0" borderId="0" xfId="0" applyNumberFormat="1" applyFont="1"/>
    <xf numFmtId="10" fontId="0" fillId="0" borderId="5" xfId="0" applyNumberFormat="1" applyFont="1" applyFill="1" applyBorder="1"/>
    <xf numFmtId="10" fontId="0" fillId="0" borderId="0" xfId="0" applyNumberFormat="1" applyFont="1" applyBorder="1"/>
    <xf numFmtId="0" fontId="3" fillId="0" borderId="15" xfId="0" applyFont="1" applyBorder="1" applyAlignment="1"/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43" fontId="0" fillId="0" borderId="0" xfId="1" applyFont="1"/>
    <xf numFmtId="0" fontId="16" fillId="5" borderId="0" xfId="0" applyFont="1" applyFill="1"/>
    <xf numFmtId="164" fontId="16" fillId="5" borderId="0" xfId="1" applyNumberFormat="1" applyFont="1" applyFill="1"/>
    <xf numFmtId="43" fontId="16" fillId="5" borderId="0" xfId="1" applyFont="1" applyFill="1"/>
    <xf numFmtId="0" fontId="3" fillId="5" borderId="0" xfId="0" applyFont="1" applyFill="1"/>
    <xf numFmtId="164" fontId="3" fillId="5" borderId="0" xfId="1" applyNumberFormat="1" applyFont="1" applyFill="1"/>
    <xf numFmtId="43" fontId="3" fillId="5" borderId="0" xfId="1" applyFont="1" applyFill="1"/>
    <xf numFmtId="166" fontId="16" fillId="5" borderId="0" xfId="0" applyNumberFormat="1" applyFont="1" applyFill="1"/>
    <xf numFmtId="168" fontId="0" fillId="0" borderId="0" xfId="0" applyNumberFormat="1"/>
    <xf numFmtId="0" fontId="3" fillId="0" borderId="3" xfId="0" applyFont="1" applyBorder="1" applyAlignment="1"/>
    <xf numFmtId="0" fontId="3" fillId="0" borderId="2" xfId="0" applyFont="1" applyBorder="1" applyAlignment="1"/>
    <xf numFmtId="0" fontId="3" fillId="0" borderId="0" xfId="0" applyFont="1" applyBorder="1"/>
    <xf numFmtId="0" fontId="3" fillId="0" borderId="7" xfId="0" applyFont="1" applyBorder="1"/>
    <xf numFmtId="0" fontId="9" fillId="0" borderId="0" xfId="0" applyFont="1" applyBorder="1"/>
    <xf numFmtId="0" fontId="9" fillId="0" borderId="7" xfId="0" applyFont="1" applyBorder="1"/>
    <xf numFmtId="0" fontId="17" fillId="0" borderId="0" xfId="0" applyFont="1"/>
    <xf numFmtId="164" fontId="0" fillId="0" borderId="0" xfId="1" applyNumberFormat="1" applyFont="1" applyFill="1"/>
    <xf numFmtId="169" fontId="0" fillId="2" borderId="0" xfId="0" applyNumberFormat="1" applyFill="1"/>
    <xf numFmtId="170" fontId="0" fillId="2" borderId="0" xfId="0" applyNumberFormat="1" applyFill="1"/>
    <xf numFmtId="169" fontId="16" fillId="5" borderId="0" xfId="0" applyNumberFormat="1" applyFont="1" applyFill="1"/>
    <xf numFmtId="166" fontId="0" fillId="0" borderId="0" xfId="0" applyNumberFormat="1" applyFont="1" applyFill="1"/>
    <xf numFmtId="166" fontId="3" fillId="2" borderId="0" xfId="0" applyNumberFormat="1" applyFont="1" applyFill="1"/>
    <xf numFmtId="169" fontId="3" fillId="2" borderId="0" xfId="0" applyNumberFormat="1" applyFont="1" applyFill="1"/>
    <xf numFmtId="169" fontId="0" fillId="0" borderId="0" xfId="0" applyNumberFormat="1" applyFill="1"/>
    <xf numFmtId="0" fontId="0" fillId="0" borderId="0" xfId="0" applyFill="1"/>
    <xf numFmtId="43" fontId="0" fillId="0" borderId="0" xfId="0" applyNumberFormat="1" applyFill="1"/>
    <xf numFmtId="0" fontId="3" fillId="2" borderId="0" xfId="0" applyFont="1" applyFill="1"/>
    <xf numFmtId="10" fontId="15" fillId="5" borderId="0" xfId="0" applyNumberFormat="1" applyFont="1" applyFill="1" applyBorder="1"/>
    <xf numFmtId="10" fontId="15" fillId="5" borderId="5" xfId="0" applyNumberFormat="1" applyFont="1" applyFill="1" applyBorder="1"/>
    <xf numFmtId="0" fontId="0" fillId="0" borderId="8" xfId="0" applyFont="1" applyBorder="1" applyAlignment="1">
      <alignment wrapText="1"/>
    </xf>
    <xf numFmtId="0" fontId="7" fillId="0" borderId="11" xfId="0" applyFont="1" applyBorder="1" applyAlignment="1">
      <alignment wrapText="1"/>
    </xf>
    <xf numFmtId="10" fontId="17" fillId="0" borderId="12" xfId="0" applyNumberFormat="1" applyFont="1" applyBorder="1"/>
    <xf numFmtId="43" fontId="0" fillId="0" borderId="0" xfId="1" applyFont="1" applyFill="1" applyBorder="1"/>
    <xf numFmtId="43" fontId="0" fillId="0" borderId="5" xfId="1" applyFont="1" applyFill="1" applyBorder="1"/>
    <xf numFmtId="43" fontId="0" fillId="0" borderId="0" xfId="1" applyFont="1" applyBorder="1"/>
    <xf numFmtId="43" fontId="0" fillId="0" borderId="7" xfId="1" applyFont="1" applyBorder="1" applyAlignment="1">
      <alignment vertical="top" wrapText="1"/>
    </xf>
    <xf numFmtId="43" fontId="15" fillId="5" borderId="0" xfId="1" applyFont="1" applyFill="1" applyBorder="1"/>
    <xf numFmtId="43" fontId="15" fillId="5" borderId="5" xfId="1" applyFont="1" applyFill="1" applyBorder="1"/>
    <xf numFmtId="43" fontId="15" fillId="5" borderId="7" xfId="1" applyFont="1" applyFill="1" applyBorder="1" applyAlignment="1">
      <alignment vertical="top" wrapText="1"/>
    </xf>
    <xf numFmtId="10" fontId="17" fillId="0" borderId="17" xfId="0" applyNumberFormat="1" applyFont="1" applyBorder="1"/>
    <xf numFmtId="0" fontId="0" fillId="0" borderId="5" xfId="0" applyBorder="1"/>
    <xf numFmtId="0" fontId="0" fillId="0" borderId="17" xfId="0" applyBorder="1"/>
    <xf numFmtId="43" fontId="0" fillId="5" borderId="0" xfId="1" applyFont="1" applyFill="1" applyBorder="1"/>
    <xf numFmtId="43" fontId="17" fillId="6" borderId="12" xfId="1" applyFont="1" applyFill="1" applyBorder="1"/>
    <xf numFmtId="43" fontId="17" fillId="6" borderId="17" xfId="1" applyFont="1" applyFill="1" applyBorder="1"/>
    <xf numFmtId="43" fontId="17" fillId="6" borderId="13" xfId="1" applyFont="1" applyFill="1" applyBorder="1"/>
    <xf numFmtId="0" fontId="0" fillId="0" borderId="14" xfId="0" applyBorder="1" applyAlignment="1">
      <alignment wrapText="1"/>
    </xf>
    <xf numFmtId="0" fontId="0" fillId="0" borderId="8" xfId="0" applyBorder="1" applyAlignment="1">
      <alignment wrapText="1"/>
    </xf>
    <xf numFmtId="0" fontId="18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0" fillId="0" borderId="16" xfId="0" applyBorder="1" applyAlignment="1">
      <alignment wrapText="1"/>
    </xf>
    <xf numFmtId="0" fontId="12" fillId="0" borderId="4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7" fillId="0" borderId="4" xfId="0" applyFont="1" applyBorder="1" applyAlignment="1">
      <alignment wrapText="1"/>
    </xf>
    <xf numFmtId="0" fontId="0" fillId="0" borderId="4" xfId="3" applyFont="1" applyFill="1" applyBorder="1" applyAlignment="1">
      <alignment wrapText="1"/>
    </xf>
    <xf numFmtId="0" fontId="0" fillId="0" borderId="4" xfId="3" applyFont="1" applyFill="1" applyBorder="1" applyAlignment="1">
      <alignment horizontal="left" wrapText="1"/>
    </xf>
    <xf numFmtId="0" fontId="15" fillId="5" borderId="4" xfId="3" applyFont="1" applyFill="1" applyBorder="1" applyAlignment="1">
      <alignment horizontal="left" wrapText="1"/>
    </xf>
    <xf numFmtId="0" fontId="17" fillId="0" borderId="16" xfId="0" applyFont="1" applyBorder="1" applyAlignment="1">
      <alignment horizontal="right" wrapText="1"/>
    </xf>
    <xf numFmtId="169" fontId="3" fillId="0" borderId="0" xfId="0" applyNumberFormat="1" applyFont="1" applyBorder="1"/>
    <xf numFmtId="164" fontId="3" fillId="0" borderId="0" xfId="1" applyNumberFormat="1" applyFont="1"/>
    <xf numFmtId="0" fontId="20" fillId="0" borderId="0" xfId="0" applyFont="1"/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left" vertical="top" wrapText="1"/>
    </xf>
    <xf numFmtId="0" fontId="14" fillId="4" borderId="2" xfId="0" applyFont="1" applyFill="1" applyBorder="1" applyAlignment="1">
      <alignment horizontal="left" vertical="top" wrapText="1"/>
    </xf>
    <xf numFmtId="0" fontId="14" fillId="4" borderId="3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3" fillId="3" borderId="18" xfId="0" applyFont="1" applyFill="1" applyBorder="1" applyAlignment="1">
      <alignment horizontal="left" vertical="top" wrapText="1"/>
    </xf>
    <xf numFmtId="0" fontId="3" fillId="3" borderId="19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167" fontId="0" fillId="0" borderId="12" xfId="0" applyNumberFormat="1" applyFont="1" applyBorder="1" applyAlignment="1">
      <alignment horizontal="center"/>
    </xf>
    <xf numFmtId="167" fontId="0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</cellXfs>
  <cellStyles count="6">
    <cellStyle name="Comma" xfId="1" builtinId="3"/>
    <cellStyle name="Comma 2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9"/>
  <sheetViews>
    <sheetView tabSelected="1" topLeftCell="A13" zoomScale="93" zoomScaleNormal="93" zoomScalePageLayoutView="93" workbookViewId="0">
      <selection activeCell="I30" sqref="I30"/>
    </sheetView>
  </sheetViews>
  <sheetFormatPr defaultColWidth="8.77734375" defaultRowHeight="14.4" x14ac:dyDescent="0.3"/>
  <cols>
    <col min="1" max="1" width="23.44140625" style="34" customWidth="1"/>
    <col min="2" max="4" width="9.44140625" customWidth="1"/>
    <col min="5" max="5" width="9.77734375" customWidth="1"/>
    <col min="6" max="6" width="7.44140625" bestFit="1" customWidth="1"/>
    <col min="7" max="7" width="9.6640625" customWidth="1"/>
    <col min="8" max="8" width="9.109375" customWidth="1"/>
    <col min="9" max="11" width="8.44140625" customWidth="1"/>
    <col min="12" max="13" width="9.109375" customWidth="1"/>
    <col min="14" max="14" width="10.109375" bestFit="1" customWidth="1"/>
    <col min="15" max="15" width="9.6640625" customWidth="1"/>
    <col min="16" max="16" width="7.33203125" bestFit="1" customWidth="1"/>
    <col min="18" max="18" width="9.33203125" bestFit="1" customWidth="1"/>
    <col min="19" max="19" width="8.44140625" bestFit="1" customWidth="1"/>
  </cols>
  <sheetData>
    <row r="1" spans="1:19" ht="19.05" x14ac:dyDescent="0.25">
      <c r="A1" s="108" t="s">
        <v>143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19" ht="16.05" thickBot="1" x14ac:dyDescent="0.25"/>
    <row r="3" spans="1:19" ht="16.05" thickBot="1" x14ac:dyDescent="0.25">
      <c r="A3" s="112" t="s">
        <v>58</v>
      </c>
      <c r="B3" s="113"/>
      <c r="C3" s="113"/>
      <c r="D3" s="114"/>
    </row>
    <row r="4" spans="1:19" ht="15" x14ac:dyDescent="0.2">
      <c r="A4" s="81"/>
      <c r="B4" s="29" t="s">
        <v>32</v>
      </c>
      <c r="C4" s="45" t="s">
        <v>33</v>
      </c>
      <c r="D4" s="44" t="s">
        <v>34</v>
      </c>
    </row>
    <row r="5" spans="1:19" ht="15" x14ac:dyDescent="0.2">
      <c r="A5" s="82"/>
      <c r="B5" s="17" t="s">
        <v>37</v>
      </c>
      <c r="C5" s="17" t="s">
        <v>37</v>
      </c>
      <c r="D5" s="18" t="s">
        <v>37</v>
      </c>
    </row>
    <row r="6" spans="1:19" ht="15" x14ac:dyDescent="0.2">
      <c r="A6" s="83" t="s">
        <v>13</v>
      </c>
      <c r="B6" s="46">
        <f>'SB2K-Inchcape-RA'!K2</f>
        <v>0</v>
      </c>
      <c r="C6" s="95">
        <f>'SB2K-NNG-RA'!K2</f>
        <v>0</v>
      </c>
      <c r="D6" s="47">
        <f>'SB2K-Seagreen-RA'!K2</f>
        <v>0</v>
      </c>
    </row>
    <row r="7" spans="1:19" ht="15" x14ac:dyDescent="0.2">
      <c r="A7" s="83" t="s">
        <v>11</v>
      </c>
      <c r="B7" s="46">
        <f>'SB2K-Inchcape-RA'!K3</f>
        <v>0.23867588296316317</v>
      </c>
      <c r="C7" s="46">
        <f>'SB2K-NNG-RA'!K3</f>
        <v>0.70839691851598774</v>
      </c>
      <c r="D7" s="47">
        <f>'SB2K-Seagreen-RA'!K3</f>
        <v>0.10418010914039132</v>
      </c>
    </row>
    <row r="8" spans="1:19" ht="15" x14ac:dyDescent="0.2">
      <c r="A8" s="84" t="s">
        <v>10</v>
      </c>
      <c r="B8" s="46">
        <f>'SB2K-Inchcape-RA'!K4</f>
        <v>0.37356178515565241</v>
      </c>
      <c r="C8" s="46">
        <f>'SB2K-NNG-RA'!K4</f>
        <v>7.6456328189205849E-2</v>
      </c>
      <c r="D8" s="47">
        <f>'SB2K-Seagreen-RA'!K4</f>
        <v>0.56436751693148202</v>
      </c>
    </row>
    <row r="9" spans="1:19" ht="15" x14ac:dyDescent="0.2">
      <c r="A9" s="83" t="s">
        <v>12</v>
      </c>
      <c r="B9" s="46">
        <f>'SB2K-Inchcape-RA'!K5</f>
        <v>6.7409439832355061E-2</v>
      </c>
      <c r="C9" s="46">
        <f>'SB2K-NNG-RA'!K5</f>
        <v>0.13783159328213751</v>
      </c>
      <c r="D9" s="47">
        <f>'SB2K-Seagreen-RA'!K5</f>
        <v>5.0849998894625E-2</v>
      </c>
    </row>
    <row r="10" spans="1:19" ht="15" x14ac:dyDescent="0.2">
      <c r="A10" s="85" t="s">
        <v>38</v>
      </c>
      <c r="B10" s="19">
        <f>'SB2K-Inchcape-RA'!K6</f>
        <v>0.67964710795117056</v>
      </c>
      <c r="C10" s="19">
        <f>'SB2K-NNG-RA'!K6</f>
        <v>0.92268483998733108</v>
      </c>
      <c r="D10" s="20">
        <f>'SB2K-Seagreen-RA'!K6</f>
        <v>0.71939762496649839</v>
      </c>
      <c r="I10" s="5"/>
      <c r="J10" s="5"/>
      <c r="K10" s="5"/>
      <c r="L10" s="5"/>
      <c r="M10" s="5"/>
      <c r="N10" s="5"/>
    </row>
    <row r="11" spans="1:19" ht="15" x14ac:dyDescent="0.2">
      <c r="A11" s="86" t="s">
        <v>39</v>
      </c>
      <c r="B11" s="48">
        <f>'SB2K-Inchcape-RA'!K24</f>
        <v>0.3203528920488295</v>
      </c>
      <c r="C11" s="48">
        <f>'SB2K-NNG-RA'!K24</f>
        <v>7.7315160012668929E-2</v>
      </c>
      <c r="D11" s="49">
        <f>'SB2K-Seagreen-RA'!K21</f>
        <v>0.28060237503350161</v>
      </c>
      <c r="J11" s="5"/>
      <c r="K11" s="5"/>
      <c r="L11" s="5"/>
      <c r="M11" s="5"/>
      <c r="N11" s="5"/>
    </row>
    <row r="12" spans="1:19" ht="16.05" thickBot="1" x14ac:dyDescent="0.25">
      <c r="A12" s="87" t="s">
        <v>40</v>
      </c>
      <c r="B12" s="21">
        <f>B11+B10</f>
        <v>1</v>
      </c>
      <c r="C12" s="21">
        <f>C11+C10</f>
        <v>1</v>
      </c>
      <c r="D12" s="22">
        <f>D11+D10</f>
        <v>1</v>
      </c>
    </row>
    <row r="13" spans="1:19" ht="6" customHeight="1" thickBot="1" x14ac:dyDescent="0.25"/>
    <row r="14" spans="1:19" ht="15" x14ac:dyDescent="0.2">
      <c r="A14" s="109" t="s">
        <v>144</v>
      </c>
      <c r="B14" s="110"/>
      <c r="C14" s="110"/>
      <c r="D14" s="110"/>
      <c r="E14" s="110"/>
      <c r="F14" s="110"/>
      <c r="G14" s="111"/>
      <c r="H14" s="5"/>
      <c r="O14" s="5"/>
      <c r="P14" s="5"/>
      <c r="Q14" s="5"/>
    </row>
    <row r="15" spans="1:19" ht="30" x14ac:dyDescent="0.2">
      <c r="A15" s="64"/>
      <c r="B15" s="23" t="s">
        <v>32</v>
      </c>
      <c r="C15" s="23" t="s">
        <v>33</v>
      </c>
      <c r="D15" s="30" t="s">
        <v>63</v>
      </c>
      <c r="E15" s="31" t="s">
        <v>64</v>
      </c>
      <c r="F15" s="117" t="s">
        <v>41</v>
      </c>
      <c r="G15" s="118"/>
      <c r="H15" s="5"/>
      <c r="O15" s="5"/>
      <c r="P15" s="5"/>
      <c r="Q15" s="5"/>
    </row>
    <row r="16" spans="1:19" ht="30" x14ac:dyDescent="0.2">
      <c r="A16" s="88" t="s">
        <v>42</v>
      </c>
      <c r="B16" s="19">
        <v>20</v>
      </c>
      <c r="C16" s="19">
        <v>4</v>
      </c>
      <c r="D16" s="19">
        <v>7</v>
      </c>
      <c r="E16" s="75">
        <v>2</v>
      </c>
      <c r="F16" s="119"/>
      <c r="G16" s="120"/>
      <c r="H16" s="5"/>
      <c r="J16" s="5"/>
      <c r="K16" s="5"/>
      <c r="L16" s="5"/>
      <c r="M16" s="5"/>
      <c r="N16" s="5"/>
      <c r="O16" s="5"/>
      <c r="P16" s="5"/>
      <c r="Q16" s="5"/>
    </row>
    <row r="17" spans="1:19" ht="30" x14ac:dyDescent="0.2">
      <c r="A17" s="88" t="s">
        <v>43</v>
      </c>
      <c r="B17" s="19"/>
      <c r="C17" s="19"/>
      <c r="D17" s="19"/>
      <c r="E17" s="75"/>
      <c r="F17" s="119"/>
      <c r="G17" s="120"/>
      <c r="H17" s="5"/>
      <c r="J17" s="5"/>
      <c r="K17" s="16"/>
      <c r="L17" s="5"/>
      <c r="M17" s="5"/>
      <c r="N17" s="5"/>
      <c r="O17" s="5"/>
      <c r="P17" s="5"/>
      <c r="Q17" s="5"/>
    </row>
    <row r="18" spans="1:19" ht="31.05" thickBot="1" x14ac:dyDescent="0.25">
      <c r="A18" s="87" t="s">
        <v>44</v>
      </c>
      <c r="B18" s="21"/>
      <c r="C18" s="21"/>
      <c r="D18" s="21"/>
      <c r="E18" s="76"/>
      <c r="F18" s="115"/>
      <c r="G18" s="116"/>
      <c r="H18" s="5"/>
      <c r="J18" s="5"/>
      <c r="K18" s="24"/>
      <c r="L18" s="5"/>
      <c r="M18" s="5"/>
      <c r="N18" s="5"/>
      <c r="O18" s="5"/>
      <c r="P18" s="5"/>
      <c r="Q18" s="5"/>
    </row>
    <row r="19" spans="1:19" ht="6" customHeight="1" thickBot="1" x14ac:dyDescent="0.25">
      <c r="A19" s="89"/>
      <c r="B19" s="25"/>
      <c r="C19" s="25"/>
      <c r="D19" s="25"/>
      <c r="E19" s="25"/>
      <c r="F19" s="26"/>
      <c r="G19" s="5"/>
      <c r="H19" s="5"/>
      <c r="I19" s="5"/>
      <c r="J19" s="24"/>
      <c r="K19" s="5"/>
      <c r="L19" s="5"/>
      <c r="M19" s="5"/>
      <c r="N19" s="5"/>
      <c r="O19" s="5"/>
      <c r="P19" s="5"/>
    </row>
    <row r="20" spans="1:19" ht="15" x14ac:dyDescent="0.2">
      <c r="A20" s="104" t="s">
        <v>59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6"/>
    </row>
    <row r="21" spans="1:19" ht="15" x14ac:dyDescent="0.2">
      <c r="A21" s="90"/>
      <c r="B21" s="19"/>
      <c r="C21" s="19"/>
      <c r="D21" s="19"/>
      <c r="E21" s="98" t="s">
        <v>66</v>
      </c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100"/>
    </row>
    <row r="22" spans="1:19" ht="15" x14ac:dyDescent="0.2">
      <c r="A22" s="90"/>
      <c r="B22" s="99" t="s">
        <v>45</v>
      </c>
      <c r="C22" s="99"/>
      <c r="D22" s="107"/>
      <c r="E22" s="101" t="s">
        <v>46</v>
      </c>
      <c r="F22" s="102"/>
      <c r="G22" s="102"/>
      <c r="H22" s="102"/>
      <c r="I22" s="103"/>
      <c r="J22" s="101" t="s">
        <v>47</v>
      </c>
      <c r="K22" s="102"/>
      <c r="L22" s="102"/>
      <c r="M22" s="102"/>
      <c r="N22" s="103"/>
      <c r="O22" s="98" t="s">
        <v>48</v>
      </c>
      <c r="P22" s="99"/>
      <c r="Q22" s="99"/>
      <c r="R22" s="99"/>
      <c r="S22" s="100"/>
    </row>
    <row r="23" spans="1:19" s="34" customFormat="1" ht="30" x14ac:dyDescent="0.2">
      <c r="A23" s="64"/>
      <c r="B23" s="30" t="s">
        <v>49</v>
      </c>
      <c r="C23" s="30" t="s">
        <v>33</v>
      </c>
      <c r="D23" s="31" t="s">
        <v>34</v>
      </c>
      <c r="E23" s="32" t="s">
        <v>49</v>
      </c>
      <c r="F23" s="32" t="s">
        <v>33</v>
      </c>
      <c r="G23" s="32" t="s">
        <v>63</v>
      </c>
      <c r="H23" s="32" t="s">
        <v>64</v>
      </c>
      <c r="I23" s="33" t="s">
        <v>50</v>
      </c>
      <c r="J23" s="32" t="s">
        <v>49</v>
      </c>
      <c r="K23" s="32" t="s">
        <v>33</v>
      </c>
      <c r="L23" s="32" t="s">
        <v>63</v>
      </c>
      <c r="M23" s="32" t="s">
        <v>64</v>
      </c>
      <c r="N23" s="33" t="s">
        <v>50</v>
      </c>
      <c r="O23" s="30" t="s">
        <v>49</v>
      </c>
      <c r="P23" s="32" t="s">
        <v>33</v>
      </c>
      <c r="Q23" s="32" t="s">
        <v>63</v>
      </c>
      <c r="R23" s="32" t="s">
        <v>64</v>
      </c>
      <c r="S23" s="65" t="s">
        <v>50</v>
      </c>
    </row>
    <row r="24" spans="1:19" ht="30" x14ac:dyDescent="0.2">
      <c r="A24" s="91" t="s">
        <v>51</v>
      </c>
      <c r="B24" s="28">
        <f t="shared" ref="B24:D26" si="0">B6</f>
        <v>0</v>
      </c>
      <c r="C24" s="28">
        <f t="shared" si="0"/>
        <v>0</v>
      </c>
      <c r="D24" s="27">
        <f t="shared" si="0"/>
        <v>0</v>
      </c>
      <c r="E24" s="67">
        <f>$B$16/1*B24</f>
        <v>0</v>
      </c>
      <c r="F24" s="67">
        <f>$C$16/1*C24</f>
        <v>0</v>
      </c>
      <c r="G24" s="67">
        <f>$D$16/1*D24</f>
        <v>0</v>
      </c>
      <c r="H24" s="67">
        <f>$E$16/1*D24</f>
        <v>0</v>
      </c>
      <c r="I24" s="68"/>
      <c r="J24" s="67">
        <f t="shared" ref="J24:K28" si="1">B$17/1*B24</f>
        <v>0</v>
      </c>
      <c r="K24" s="67">
        <f t="shared" si="1"/>
        <v>0</v>
      </c>
      <c r="L24" s="67">
        <f>$D$17/1*D24</f>
        <v>0</v>
      </c>
      <c r="M24" s="67">
        <f>E$17/1*D24</f>
        <v>0</v>
      </c>
      <c r="N24" s="68"/>
      <c r="O24" s="69">
        <f>$B$18/1*B24</f>
        <v>0</v>
      </c>
      <c r="P24" s="67">
        <f>$C$18/1*C24</f>
        <v>0</v>
      </c>
      <c r="Q24" s="67">
        <f>$D$18/1*D24</f>
        <v>0</v>
      </c>
      <c r="R24" s="69">
        <f>$E$18/1*D24</f>
        <v>0</v>
      </c>
      <c r="S24" s="70"/>
    </row>
    <row r="25" spans="1:19" ht="15" x14ac:dyDescent="0.2">
      <c r="A25" s="92" t="s">
        <v>53</v>
      </c>
      <c r="B25" s="28">
        <f t="shared" si="0"/>
        <v>0.23867588296316317</v>
      </c>
      <c r="C25" s="28">
        <f t="shared" si="0"/>
        <v>0.70839691851598774</v>
      </c>
      <c r="D25" s="27">
        <f t="shared" si="0"/>
        <v>0.10418010914039132</v>
      </c>
      <c r="E25" s="67">
        <f>$B$16/1*B25</f>
        <v>4.7735176592632635</v>
      </c>
      <c r="F25" s="67">
        <f>$C$16/1*C25</f>
        <v>2.833587674063951</v>
      </c>
      <c r="G25" s="67">
        <f t="shared" ref="G25:G28" si="2">$D$16/1*D25</f>
        <v>0.7292607639827392</v>
      </c>
      <c r="H25" s="67">
        <f>$E$16/1*D25</f>
        <v>0.20836021828078263</v>
      </c>
      <c r="I25" s="68">
        <f>SUM(E25:H25)</f>
        <v>8.5447263155907365</v>
      </c>
      <c r="J25" s="67">
        <f t="shared" si="1"/>
        <v>0</v>
      </c>
      <c r="K25" s="67">
        <f t="shared" si="1"/>
        <v>0</v>
      </c>
      <c r="L25" s="67">
        <f t="shared" ref="L25:L28" si="3">$D$17/1*D25</f>
        <v>0</v>
      </c>
      <c r="M25" s="67">
        <f>E$17/1*D25</f>
        <v>0</v>
      </c>
      <c r="N25" s="68"/>
      <c r="O25" s="69">
        <f>$B$18/1*B25</f>
        <v>0</v>
      </c>
      <c r="P25" s="67">
        <f>$C$18/1*C25</f>
        <v>0</v>
      </c>
      <c r="Q25" s="67">
        <f t="shared" ref="Q25:Q28" si="4">$D$18/1*D25</f>
        <v>0</v>
      </c>
      <c r="R25" s="69">
        <f>$E$18/1*D25</f>
        <v>0</v>
      </c>
      <c r="S25" s="70"/>
    </row>
    <row r="26" spans="1:19" ht="15" x14ac:dyDescent="0.2">
      <c r="A26" s="91" t="s">
        <v>52</v>
      </c>
      <c r="B26" s="28">
        <f t="shared" si="0"/>
        <v>0.37356178515565241</v>
      </c>
      <c r="C26" s="28">
        <f t="shared" si="0"/>
        <v>7.6456328189205849E-2</v>
      </c>
      <c r="D26" s="27">
        <f t="shared" si="0"/>
        <v>0.56436751693148202</v>
      </c>
      <c r="E26" s="67">
        <f>$B$16/1*B26</f>
        <v>7.4712357031130487</v>
      </c>
      <c r="F26" s="67">
        <f>$C$16/1*C26</f>
        <v>0.3058253127568234</v>
      </c>
      <c r="G26" s="67">
        <f t="shared" si="2"/>
        <v>3.9505726185203742</v>
      </c>
      <c r="H26" s="67">
        <f>$E$16/1*D26</f>
        <v>1.128735033862964</v>
      </c>
      <c r="I26" s="68">
        <f t="shared" ref="I26:I27" si="5">SUM(E26:H26)</f>
        <v>12.856368668253211</v>
      </c>
      <c r="J26" s="67">
        <f t="shared" si="1"/>
        <v>0</v>
      </c>
      <c r="K26" s="67">
        <f t="shared" si="1"/>
        <v>0</v>
      </c>
      <c r="L26" s="67">
        <f t="shared" si="3"/>
        <v>0</v>
      </c>
      <c r="M26" s="67">
        <f>E$17/1*D26</f>
        <v>0</v>
      </c>
      <c r="N26" s="68"/>
      <c r="O26" s="69">
        <f>$B$18/1*B26</f>
        <v>0</v>
      </c>
      <c r="P26" s="67">
        <f>$C$18/1*C26</f>
        <v>0</v>
      </c>
      <c r="Q26" s="67">
        <f t="shared" si="4"/>
        <v>0</v>
      </c>
      <c r="R26" s="69">
        <f>$E$18/1*D26</f>
        <v>0</v>
      </c>
      <c r="S26" s="70"/>
    </row>
    <row r="27" spans="1:19" ht="28.8" x14ac:dyDescent="0.3">
      <c r="A27" s="92" t="s">
        <v>54</v>
      </c>
      <c r="B27" s="28">
        <f>B9</f>
        <v>6.7409439832355061E-2</v>
      </c>
      <c r="C27" s="28">
        <f>C9</f>
        <v>0.13783159328213751</v>
      </c>
      <c r="D27" s="27">
        <f t="shared" ref="D27" si="6">D9</f>
        <v>5.0849998894625E-2</v>
      </c>
      <c r="E27" s="67">
        <f>$B$16/1*B27</f>
        <v>1.3481887966471011</v>
      </c>
      <c r="F27" s="67">
        <f>$C$16/1*C27</f>
        <v>0.55132637312855004</v>
      </c>
      <c r="G27" s="67">
        <f t="shared" si="2"/>
        <v>0.355949992262375</v>
      </c>
      <c r="H27" s="67">
        <f>$E$16/1*D27</f>
        <v>0.10169999778925</v>
      </c>
      <c r="I27" s="68">
        <f t="shared" si="5"/>
        <v>2.357165159827276</v>
      </c>
      <c r="J27" s="67">
        <f t="shared" si="1"/>
        <v>0</v>
      </c>
      <c r="K27" s="67">
        <f t="shared" si="1"/>
        <v>0</v>
      </c>
      <c r="L27" s="67">
        <f t="shared" si="3"/>
        <v>0</v>
      </c>
      <c r="M27" s="67">
        <f>E$17/1*D27</f>
        <v>0</v>
      </c>
      <c r="N27" s="68"/>
      <c r="O27" s="69">
        <f>$B$18/1*B27</f>
        <v>0</v>
      </c>
      <c r="P27" s="67">
        <f>$C$18/1*C27</f>
        <v>0</v>
      </c>
      <c r="Q27" s="67">
        <f>$D$18/1*D27</f>
        <v>0</v>
      </c>
      <c r="R27" s="69">
        <f>$E$18/1*D27</f>
        <v>0</v>
      </c>
      <c r="S27" s="70"/>
    </row>
    <row r="28" spans="1:19" ht="15" x14ac:dyDescent="0.2">
      <c r="A28" s="93" t="s">
        <v>55</v>
      </c>
      <c r="B28" s="62">
        <f>B11</f>
        <v>0.3203528920488295</v>
      </c>
      <c r="C28" s="62">
        <f t="shared" ref="C28:D28" si="7">C11</f>
        <v>7.7315160012668929E-2</v>
      </c>
      <c r="D28" s="63">
        <f t="shared" si="7"/>
        <v>0.28060237503350161</v>
      </c>
      <c r="E28" s="71">
        <f>$B$16/1*B28</f>
        <v>6.4070578409765897</v>
      </c>
      <c r="F28" s="71">
        <f>$C$16/1*C28</f>
        <v>0.30926064005067572</v>
      </c>
      <c r="G28" s="77">
        <f t="shared" si="2"/>
        <v>1.9642166252345112</v>
      </c>
      <c r="H28" s="71">
        <f>$E$16/1*D28</f>
        <v>0.56120475006700321</v>
      </c>
      <c r="I28" s="72"/>
      <c r="J28" s="71">
        <f t="shared" si="1"/>
        <v>0</v>
      </c>
      <c r="K28" s="71">
        <f t="shared" si="1"/>
        <v>0</v>
      </c>
      <c r="L28" s="77">
        <f t="shared" si="3"/>
        <v>0</v>
      </c>
      <c r="M28" s="71">
        <f>E$17/1*D28</f>
        <v>0</v>
      </c>
      <c r="N28" s="72"/>
      <c r="O28" s="71">
        <f>$B$18/1*B28</f>
        <v>0</v>
      </c>
      <c r="P28" s="71">
        <f>$C$18/1*C28</f>
        <v>0</v>
      </c>
      <c r="Q28" s="77">
        <f t="shared" si="4"/>
        <v>0</v>
      </c>
      <c r="R28" s="71">
        <f>$E$18/1*D28</f>
        <v>0</v>
      </c>
      <c r="S28" s="73"/>
    </row>
    <row r="29" spans="1:19" ht="16.05" thickBot="1" x14ac:dyDescent="0.25">
      <c r="A29" s="94" t="s">
        <v>65</v>
      </c>
      <c r="B29" s="66">
        <f t="shared" ref="B29:R29" si="8">SUM(B24:B28)</f>
        <v>1</v>
      </c>
      <c r="C29" s="66">
        <f t="shared" si="8"/>
        <v>1</v>
      </c>
      <c r="D29" s="74">
        <f t="shared" si="8"/>
        <v>1</v>
      </c>
      <c r="E29" s="78">
        <f t="shared" si="8"/>
        <v>20</v>
      </c>
      <c r="F29" s="78">
        <f t="shared" si="8"/>
        <v>4</v>
      </c>
      <c r="G29" s="78">
        <f t="shared" si="8"/>
        <v>7</v>
      </c>
      <c r="H29" s="78">
        <f t="shared" si="8"/>
        <v>2</v>
      </c>
      <c r="I29" s="79"/>
      <c r="J29" s="78">
        <f t="shared" si="8"/>
        <v>0</v>
      </c>
      <c r="K29" s="78">
        <f t="shared" si="8"/>
        <v>0</v>
      </c>
      <c r="L29" s="78">
        <f t="shared" si="8"/>
        <v>0</v>
      </c>
      <c r="M29" s="78">
        <f t="shared" si="8"/>
        <v>0</v>
      </c>
      <c r="N29" s="79"/>
      <c r="O29" s="78">
        <f t="shared" si="8"/>
        <v>0</v>
      </c>
      <c r="P29" s="78">
        <f t="shared" si="8"/>
        <v>0</v>
      </c>
      <c r="Q29" s="78">
        <f t="shared" si="8"/>
        <v>0</v>
      </c>
      <c r="R29" s="78">
        <f t="shared" si="8"/>
        <v>0</v>
      </c>
      <c r="S29" s="80"/>
    </row>
  </sheetData>
  <mergeCells count="13">
    <mergeCell ref="A1:S1"/>
    <mergeCell ref="A14:G14"/>
    <mergeCell ref="A3:D3"/>
    <mergeCell ref="F18:G18"/>
    <mergeCell ref="F15:G15"/>
    <mergeCell ref="F16:G16"/>
    <mergeCell ref="F17:G17"/>
    <mergeCell ref="O22:S22"/>
    <mergeCell ref="J22:N22"/>
    <mergeCell ref="E22:I22"/>
    <mergeCell ref="E21:S21"/>
    <mergeCell ref="A20:S20"/>
    <mergeCell ref="B22:D22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0"/>
  <sheetViews>
    <sheetView workbookViewId="0">
      <pane ySplit="1" topLeftCell="A12" activePane="bottomLeft" state="frozen"/>
      <selection pane="bottomLeft" activeCell="B23" sqref="B23"/>
    </sheetView>
  </sheetViews>
  <sheetFormatPr defaultColWidth="8.77734375" defaultRowHeight="14.4" x14ac:dyDescent="0.3"/>
  <cols>
    <col min="1" max="1" width="30.6640625" bestFit="1" customWidth="1"/>
    <col min="2" max="2" width="11.44140625" bestFit="1" customWidth="1"/>
    <col min="3" max="3" width="13.44140625" bestFit="1" customWidth="1"/>
    <col min="4" max="4" width="10.44140625" bestFit="1" customWidth="1"/>
  </cols>
  <sheetData>
    <row r="1" spans="1:11" ht="45" x14ac:dyDescent="0.2">
      <c r="A1" s="1" t="s">
        <v>141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56</v>
      </c>
      <c r="J1" s="1" t="s">
        <v>8</v>
      </c>
      <c r="K1" s="2" t="s">
        <v>9</v>
      </c>
    </row>
    <row r="2" spans="1:11" ht="15" x14ac:dyDescent="0.2">
      <c r="A2" s="3" t="s">
        <v>13</v>
      </c>
      <c r="B2" s="7"/>
      <c r="C2">
        <v>96.02</v>
      </c>
      <c r="D2" s="35">
        <f>C2*C2</f>
        <v>9219.8403999999991</v>
      </c>
      <c r="E2">
        <v>0.71899999999999997</v>
      </c>
      <c r="F2">
        <f>B2/$B$25</f>
        <v>0</v>
      </c>
      <c r="G2" s="8">
        <f>$D$25/D2</f>
        <v>7.7720959139379477</v>
      </c>
      <c r="H2">
        <f>E2/$E$25</f>
        <v>6.6011751744399563E-2</v>
      </c>
      <c r="I2">
        <v>2001</v>
      </c>
      <c r="J2" s="8">
        <f>F2*G2*H2</f>
        <v>0</v>
      </c>
      <c r="K2" s="4">
        <f>J2/$J$25</f>
        <v>0</v>
      </c>
    </row>
    <row r="3" spans="1:11" ht="15" x14ac:dyDescent="0.2">
      <c r="A3" s="3" t="s">
        <v>11</v>
      </c>
      <c r="B3" s="7">
        <v>4713</v>
      </c>
      <c r="C3">
        <v>33.22</v>
      </c>
      <c r="D3" s="35">
        <f>C3*C3</f>
        <v>1103.5683999999999</v>
      </c>
      <c r="E3">
        <v>0.45400000000000001</v>
      </c>
      <c r="F3">
        <f>B3/$B$25</f>
        <v>0.25499107287777956</v>
      </c>
      <c r="G3">
        <f>$D$25/D3</f>
        <v>64.93252606725602</v>
      </c>
      <c r="H3">
        <f>E3/$E$25</f>
        <v>4.1681968417186931E-2</v>
      </c>
      <c r="I3">
        <v>2001</v>
      </c>
      <c r="J3">
        <f>F3*G3*H3</f>
        <v>0.69013729130513368</v>
      </c>
      <c r="K3" s="4">
        <f>J3/$J$25</f>
        <v>0.23867588296316317</v>
      </c>
    </row>
    <row r="4" spans="1:11" ht="15" x14ac:dyDescent="0.2">
      <c r="A4" s="3" t="s">
        <v>10</v>
      </c>
      <c r="B4" s="7">
        <v>6425</v>
      </c>
      <c r="C4">
        <v>34</v>
      </c>
      <c r="D4" s="35">
        <f>C4*C4</f>
        <v>1156</v>
      </c>
      <c r="E4">
        <v>0.54600000000000004</v>
      </c>
      <c r="F4">
        <f>B4/$B$25</f>
        <v>0.34761672888600337</v>
      </c>
      <c r="G4">
        <f>$D$25/D4</f>
        <v>61.987442820069212</v>
      </c>
      <c r="H4">
        <f>E4/$E$25</f>
        <v>5.012853470437019E-2</v>
      </c>
      <c r="I4">
        <v>2000</v>
      </c>
      <c r="J4">
        <f>F4*G4*H4</f>
        <v>1.08016325462687</v>
      </c>
      <c r="K4" s="4">
        <f>J4/$J$25</f>
        <v>0.37356178515565241</v>
      </c>
    </row>
    <row r="5" spans="1:11" ht="15" x14ac:dyDescent="0.2">
      <c r="A5" s="3" t="s">
        <v>12</v>
      </c>
      <c r="B5" s="7">
        <v>3157</v>
      </c>
      <c r="C5">
        <v>56.31</v>
      </c>
      <c r="D5" s="35">
        <f>C5*C5</f>
        <v>3170.8161000000005</v>
      </c>
      <c r="E5">
        <v>0.55000000000000004</v>
      </c>
      <c r="F5">
        <f>B5/$B$25</f>
        <v>0.170805605150679</v>
      </c>
      <c r="G5">
        <f>$D$25/D5</f>
        <v>22.599066499000052</v>
      </c>
      <c r="H5">
        <f>E5/$E$25</f>
        <v>5.0495776716856414E-2</v>
      </c>
      <c r="I5">
        <v>2000</v>
      </c>
      <c r="J5">
        <f>F5*G5*H5</f>
        <v>0.19491608300231156</v>
      </c>
      <c r="K5" s="4">
        <f>J5/$J$25</f>
        <v>6.7409439832355061E-2</v>
      </c>
    </row>
    <row r="6" spans="1:11" ht="15" x14ac:dyDescent="0.2">
      <c r="A6" s="36" t="s">
        <v>35</v>
      </c>
      <c r="B6" s="37">
        <f>SUM(B2:B5)</f>
        <v>14295</v>
      </c>
      <c r="C6" s="36"/>
      <c r="D6" s="38"/>
      <c r="E6" s="36"/>
      <c r="F6" s="36"/>
      <c r="G6" s="36"/>
      <c r="H6" s="36"/>
      <c r="I6" s="36"/>
      <c r="J6" s="36"/>
      <c r="K6" s="36">
        <f>SUM(K2:K5)</f>
        <v>0.67964710795117056</v>
      </c>
    </row>
    <row r="7" spans="1:11" ht="15" x14ac:dyDescent="0.2">
      <c r="A7" s="5" t="s">
        <v>14</v>
      </c>
      <c r="B7" s="7"/>
      <c r="C7">
        <v>70.56</v>
      </c>
      <c r="D7" s="35">
        <f t="shared" ref="D7:D23" si="0">C7*C7</f>
        <v>4978.7136</v>
      </c>
      <c r="E7">
        <v>0.56499999999999995</v>
      </c>
      <c r="F7">
        <f t="shared" ref="F7:F23" si="1">B7/$B$25</f>
        <v>0</v>
      </c>
      <c r="G7">
        <f t="shared" ref="G7:G23" si="2">$D$25/D7</f>
        <v>14.392770835422228</v>
      </c>
      <c r="H7">
        <f t="shared" ref="H7:H23" si="3">E7/$E$25</f>
        <v>5.1872934263679761E-2</v>
      </c>
      <c r="I7">
        <v>2000</v>
      </c>
      <c r="J7">
        <f t="shared" ref="J7:J23" si="4">F7*G7*H7</f>
        <v>0</v>
      </c>
      <c r="K7" s="59">
        <f t="shared" ref="K7:K23" si="5">J7/$J$25</f>
        <v>0</v>
      </c>
    </row>
    <row r="8" spans="1:11" ht="15" x14ac:dyDescent="0.2">
      <c r="A8" s="5" t="s">
        <v>15</v>
      </c>
      <c r="B8" s="7">
        <v>54</v>
      </c>
      <c r="C8">
        <v>49.14</v>
      </c>
      <c r="D8" s="35">
        <f t="shared" si="0"/>
        <v>2414.7395999999999</v>
      </c>
      <c r="E8">
        <v>0.55400000000000005</v>
      </c>
      <c r="F8">
        <f t="shared" si="1"/>
        <v>2.9216036357734136E-3</v>
      </c>
      <c r="G8">
        <f t="shared" si="2"/>
        <v>29.675035726419534</v>
      </c>
      <c r="H8">
        <f t="shared" si="3"/>
        <v>5.0863018729342645E-2</v>
      </c>
      <c r="I8">
        <v>1999</v>
      </c>
      <c r="J8">
        <f t="shared" si="4"/>
        <v>4.4097572087391989E-3</v>
      </c>
      <c r="K8" s="59">
        <f t="shared" si="5"/>
        <v>1.5250627791154297E-3</v>
      </c>
    </row>
    <row r="9" spans="1:11" ht="15" x14ac:dyDescent="0.2">
      <c r="A9" s="5" t="s">
        <v>16</v>
      </c>
      <c r="B9" s="7">
        <v>1962</v>
      </c>
      <c r="C9">
        <v>30.36</v>
      </c>
      <c r="D9" s="35">
        <f t="shared" si="0"/>
        <v>921.7296</v>
      </c>
      <c r="E9">
        <v>0.52900000000000003</v>
      </c>
      <c r="F9">
        <f t="shared" si="1"/>
        <v>0.10615159876643403</v>
      </c>
      <c r="G9">
        <f t="shared" si="2"/>
        <v>77.742413718730532</v>
      </c>
      <c r="H9">
        <f t="shared" si="3"/>
        <v>4.8567756151303716E-2</v>
      </c>
      <c r="I9">
        <v>1999</v>
      </c>
      <c r="J9">
        <f t="shared" si="4"/>
        <v>0.40080450953363389</v>
      </c>
      <c r="K9" s="59">
        <f t="shared" si="5"/>
        <v>0.13861353590623748</v>
      </c>
    </row>
    <row r="10" spans="1:11" ht="15" x14ac:dyDescent="0.2">
      <c r="A10" s="5" t="s">
        <v>17</v>
      </c>
      <c r="B10" s="51"/>
      <c r="C10">
        <v>49.91</v>
      </c>
      <c r="D10" s="35">
        <f t="shared" si="0"/>
        <v>2491.0080999999996</v>
      </c>
      <c r="E10">
        <v>0.42599999999999999</v>
      </c>
      <c r="F10">
        <f t="shared" si="1"/>
        <v>0</v>
      </c>
      <c r="G10">
        <f t="shared" si="2"/>
        <v>28.766459611271443</v>
      </c>
      <c r="H10">
        <f t="shared" si="3"/>
        <v>3.9111274329783327E-2</v>
      </c>
      <c r="I10">
        <v>2000</v>
      </c>
      <c r="J10">
        <f t="shared" si="4"/>
        <v>0</v>
      </c>
      <c r="K10" s="59">
        <f t="shared" si="5"/>
        <v>0</v>
      </c>
    </row>
    <row r="11" spans="1:11" ht="15" x14ac:dyDescent="0.2">
      <c r="A11" s="5" t="s">
        <v>18</v>
      </c>
      <c r="B11" s="7">
        <v>377</v>
      </c>
      <c r="C11">
        <v>62.84</v>
      </c>
      <c r="D11" s="35">
        <f t="shared" si="0"/>
        <v>3948.8656000000005</v>
      </c>
      <c r="E11">
        <v>0.56799999999999995</v>
      </c>
      <c r="F11">
        <f t="shared" si="1"/>
        <v>2.0397121679381052E-2</v>
      </c>
      <c r="G11">
        <f t="shared" si="2"/>
        <v>18.146346611543326</v>
      </c>
      <c r="H11">
        <f t="shared" si="3"/>
        <v>5.2148365773044436E-2</v>
      </c>
      <c r="I11">
        <v>2000</v>
      </c>
      <c r="J11">
        <f t="shared" si="4"/>
        <v>1.9301843577600442E-2</v>
      </c>
      <c r="K11" s="59">
        <f t="shared" si="5"/>
        <v>6.6753160809329198E-3</v>
      </c>
    </row>
    <row r="12" spans="1:11" ht="15" x14ac:dyDescent="0.2">
      <c r="A12" s="5" t="s">
        <v>30</v>
      </c>
      <c r="B12" s="7"/>
      <c r="C12">
        <v>72.42</v>
      </c>
      <c r="D12" s="35">
        <f t="shared" si="0"/>
        <v>5244.6563999999998</v>
      </c>
      <c r="E12">
        <v>0.63100000000000001</v>
      </c>
      <c r="F12">
        <f t="shared" si="1"/>
        <v>0</v>
      </c>
      <c r="G12">
        <f t="shared" si="2"/>
        <v>13.66295109437484</v>
      </c>
      <c r="H12">
        <f t="shared" si="3"/>
        <v>5.7932427469702535E-2</v>
      </c>
      <c r="I12">
        <v>2000</v>
      </c>
      <c r="J12">
        <f t="shared" si="4"/>
        <v>0</v>
      </c>
      <c r="K12" s="59">
        <f t="shared" si="5"/>
        <v>0</v>
      </c>
    </row>
    <row r="13" spans="1:11" ht="15" x14ac:dyDescent="0.2">
      <c r="A13" s="5" t="s">
        <v>19</v>
      </c>
      <c r="B13" s="7">
        <v>337</v>
      </c>
      <c r="C13">
        <v>53.41</v>
      </c>
      <c r="D13" s="35">
        <f t="shared" si="0"/>
        <v>2852.6280999999994</v>
      </c>
      <c r="E13">
        <v>0.56999999999999995</v>
      </c>
      <c r="F13">
        <f t="shared" si="1"/>
        <v>1.8232970838067412E-2</v>
      </c>
      <c r="G13">
        <f t="shared" si="2"/>
        <v>25.119812814015265</v>
      </c>
      <c r="H13">
        <f t="shared" si="3"/>
        <v>5.2331986779287548E-2</v>
      </c>
      <c r="I13">
        <v>1999</v>
      </c>
      <c r="J13">
        <f t="shared" si="4"/>
        <v>2.3968511224983648E-2</v>
      </c>
      <c r="K13" s="59">
        <f t="shared" si="5"/>
        <v>8.2892283202330788E-3</v>
      </c>
    </row>
    <row r="14" spans="1:11" ht="15" x14ac:dyDescent="0.2">
      <c r="A14" s="5" t="s">
        <v>20</v>
      </c>
      <c r="B14" s="7">
        <v>56</v>
      </c>
      <c r="C14">
        <v>56.87</v>
      </c>
      <c r="D14" s="35">
        <f t="shared" si="0"/>
        <v>3234.1968999999999</v>
      </c>
      <c r="E14">
        <v>0.58199999999999996</v>
      </c>
      <c r="F14">
        <f t="shared" si="1"/>
        <v>3.0298111778390953E-3</v>
      </c>
      <c r="G14">
        <f t="shared" si="2"/>
        <v>22.156190892397433</v>
      </c>
      <c r="H14">
        <f t="shared" si="3"/>
        <v>5.3433712816746234E-2</v>
      </c>
      <c r="I14">
        <v>1999</v>
      </c>
      <c r="J14">
        <f t="shared" si="4"/>
        <v>3.5869557058060314E-3</v>
      </c>
      <c r="K14" s="59">
        <f t="shared" si="5"/>
        <v>1.2405065354662748E-3</v>
      </c>
    </row>
    <row r="15" spans="1:11" ht="15" x14ac:dyDescent="0.2">
      <c r="A15" s="5" t="s">
        <v>21</v>
      </c>
      <c r="B15" s="7">
        <v>11</v>
      </c>
      <c r="C15">
        <v>79.540000000000006</v>
      </c>
      <c r="D15" s="35">
        <f t="shared" si="0"/>
        <v>6326.6116000000011</v>
      </c>
      <c r="E15">
        <v>0.16800000000000001</v>
      </c>
      <c r="F15">
        <f t="shared" si="1"/>
        <v>5.9514148136125087E-4</v>
      </c>
      <c r="G15">
        <f t="shared" si="2"/>
        <v>11.326360527648006</v>
      </c>
      <c r="H15">
        <f t="shared" si="3"/>
        <v>1.5424164524421595E-2</v>
      </c>
      <c r="I15">
        <v>1999</v>
      </c>
      <c r="J15">
        <f t="shared" si="4"/>
        <v>1.0397100744765092E-4</v>
      </c>
      <c r="K15" s="59">
        <f t="shared" si="5"/>
        <v>3.5957152754648003E-5</v>
      </c>
    </row>
    <row r="16" spans="1:11" ht="15" x14ac:dyDescent="0.2">
      <c r="A16" s="5" t="s">
        <v>22</v>
      </c>
      <c r="B16" s="7">
        <v>71</v>
      </c>
      <c r="C16">
        <v>70.86</v>
      </c>
      <c r="D16" s="35">
        <f t="shared" si="0"/>
        <v>5021.1395999999995</v>
      </c>
      <c r="E16">
        <v>0.215</v>
      </c>
      <c r="F16">
        <f t="shared" si="1"/>
        <v>3.84136774333171E-3</v>
      </c>
      <c r="G16">
        <f t="shared" si="2"/>
        <v>14.271159459498001</v>
      </c>
      <c r="H16">
        <f t="shared" si="3"/>
        <v>1.9739258171134779E-2</v>
      </c>
      <c r="I16">
        <v>1999</v>
      </c>
      <c r="J16">
        <f t="shared" si="4"/>
        <v>1.0821213639043929E-3</v>
      </c>
      <c r="K16" s="59">
        <f t="shared" si="5"/>
        <v>3.7423897426952757E-4</v>
      </c>
    </row>
    <row r="17" spans="1:11" ht="15" x14ac:dyDescent="0.2">
      <c r="A17" s="5" t="s">
        <v>23</v>
      </c>
      <c r="B17" s="7">
        <v>34</v>
      </c>
      <c r="C17">
        <v>17.8</v>
      </c>
      <c r="D17" s="35">
        <f t="shared" si="0"/>
        <v>316.84000000000003</v>
      </c>
      <c r="E17">
        <v>0.495</v>
      </c>
      <c r="F17">
        <f t="shared" si="1"/>
        <v>1.8395282151165936E-3</v>
      </c>
      <c r="G17">
        <f t="shared" si="2"/>
        <v>226.16299678070951</v>
      </c>
      <c r="H17">
        <f t="shared" si="3"/>
        <v>4.544619904517077E-2</v>
      </c>
      <c r="I17">
        <v>2000</v>
      </c>
      <c r="J17">
        <f t="shared" si="4"/>
        <v>1.8907128243458689E-2</v>
      </c>
      <c r="K17" s="59">
        <f t="shared" si="5"/>
        <v>6.5388084148753122E-3</v>
      </c>
    </row>
    <row r="18" spans="1:11" ht="15" x14ac:dyDescent="0.2">
      <c r="A18" s="5" t="s">
        <v>24</v>
      </c>
      <c r="B18" s="7">
        <v>58</v>
      </c>
      <c r="C18">
        <v>45.6</v>
      </c>
      <c r="D18" s="35">
        <f t="shared" si="0"/>
        <v>2079.36</v>
      </c>
      <c r="E18">
        <v>0.54500000000000004</v>
      </c>
      <c r="F18">
        <f t="shared" si="1"/>
        <v>3.1380187199047775E-3</v>
      </c>
      <c r="G18">
        <f t="shared" si="2"/>
        <v>34.461316895583259</v>
      </c>
      <c r="H18">
        <f t="shared" si="3"/>
        <v>5.0036724201248627E-2</v>
      </c>
      <c r="I18">
        <v>2002</v>
      </c>
      <c r="J18">
        <f t="shared" si="4"/>
        <v>5.410984241126196E-3</v>
      </c>
      <c r="K18" s="59">
        <f t="shared" si="5"/>
        <v>1.8713253981801597E-3</v>
      </c>
    </row>
    <row r="19" spans="1:11" ht="15" x14ac:dyDescent="0.2">
      <c r="A19" s="5" t="s">
        <v>25</v>
      </c>
      <c r="B19" s="7">
        <v>112</v>
      </c>
      <c r="C19">
        <v>47.94</v>
      </c>
      <c r="D19" s="35">
        <f t="shared" si="0"/>
        <v>2298.2435999999998</v>
      </c>
      <c r="E19">
        <v>0.54900000000000004</v>
      </c>
      <c r="F19">
        <f t="shared" si="1"/>
        <v>6.0596223556781906E-3</v>
      </c>
      <c r="G19">
        <f t="shared" si="2"/>
        <v>31.179237875393198</v>
      </c>
      <c r="H19">
        <f t="shared" si="3"/>
        <v>5.0403966213734858E-2</v>
      </c>
      <c r="I19">
        <v>1999</v>
      </c>
      <c r="J19">
        <f t="shared" si="4"/>
        <v>9.5230434601216215E-3</v>
      </c>
      <c r="K19" s="59">
        <f t="shared" si="5"/>
        <v>3.2934328212329092E-3</v>
      </c>
    </row>
    <row r="20" spans="1:11" ht="15" x14ac:dyDescent="0.2">
      <c r="A20" s="5" t="s">
        <v>31</v>
      </c>
      <c r="B20" s="7">
        <v>14</v>
      </c>
      <c r="C20">
        <v>98.7</v>
      </c>
      <c r="D20" s="35">
        <f t="shared" si="0"/>
        <v>9741.69</v>
      </c>
      <c r="E20">
        <v>0.63900000000000001</v>
      </c>
      <c r="F20">
        <f t="shared" si="1"/>
        <v>7.5745279445977383E-4</v>
      </c>
      <c r="G20">
        <f t="shared" si="2"/>
        <v>7.3557548946845985</v>
      </c>
      <c r="H20">
        <f t="shared" si="3"/>
        <v>5.8666911494674998E-2</v>
      </c>
      <c r="I20">
        <v>2000</v>
      </c>
      <c r="J20">
        <f t="shared" si="4"/>
        <v>3.2687074064609496E-4</v>
      </c>
      <c r="K20" s="59">
        <f t="shared" si="5"/>
        <v>1.1304440959999677E-4</v>
      </c>
    </row>
    <row r="21" spans="1:11" ht="15" x14ac:dyDescent="0.2">
      <c r="A21" s="5" t="s">
        <v>26</v>
      </c>
      <c r="B21" s="51"/>
      <c r="C21">
        <v>58.09</v>
      </c>
      <c r="D21" s="35">
        <f t="shared" si="0"/>
        <v>3374.4481000000005</v>
      </c>
      <c r="E21">
        <v>0.56299999999999994</v>
      </c>
      <c r="F21">
        <f t="shared" si="1"/>
        <v>0</v>
      </c>
      <c r="G21">
        <f t="shared" si="2"/>
        <v>21.235319606782511</v>
      </c>
      <c r="H21">
        <f t="shared" si="3"/>
        <v>5.1689313257436649E-2</v>
      </c>
      <c r="I21">
        <v>2000</v>
      </c>
      <c r="J21">
        <f t="shared" si="4"/>
        <v>0</v>
      </c>
      <c r="K21" s="59">
        <f t="shared" si="5"/>
        <v>0</v>
      </c>
    </row>
    <row r="22" spans="1:11" ht="15" x14ac:dyDescent="0.2">
      <c r="A22" s="5" t="s">
        <v>27</v>
      </c>
      <c r="B22" s="51">
        <v>578</v>
      </c>
      <c r="C22">
        <v>38.89</v>
      </c>
      <c r="D22" s="35">
        <f t="shared" si="0"/>
        <v>1512.4321</v>
      </c>
      <c r="E22">
        <v>0.53300000000000003</v>
      </c>
      <c r="F22">
        <f t="shared" si="1"/>
        <v>3.1271979656982092E-2</v>
      </c>
      <c r="G22">
        <f t="shared" si="2"/>
        <v>47.378975823112988</v>
      </c>
      <c r="H22">
        <f t="shared" si="3"/>
        <v>4.893499816378994E-2</v>
      </c>
      <c r="I22">
        <v>1999</v>
      </c>
      <c r="J22">
        <f t="shared" si="4"/>
        <v>7.250377508282374E-2</v>
      </c>
      <c r="K22" s="59">
        <f t="shared" si="5"/>
        <v>2.507457973083858E-2</v>
      </c>
    </row>
    <row r="23" spans="1:11" ht="15" x14ac:dyDescent="0.2">
      <c r="A23" s="5" t="s">
        <v>28</v>
      </c>
      <c r="B23" s="51">
        <v>524</v>
      </c>
      <c r="C23">
        <v>15.81</v>
      </c>
      <c r="D23" s="35">
        <f t="shared" si="0"/>
        <v>249.95610000000002</v>
      </c>
      <c r="E23">
        <v>0.49099999999999999</v>
      </c>
      <c r="F23">
        <f t="shared" si="1"/>
        <v>2.8350376021208677E-2</v>
      </c>
      <c r="G23">
        <f t="shared" si="2"/>
        <v>286.68027665658087</v>
      </c>
      <c r="H23">
        <f t="shared" si="3"/>
        <v>4.5078957032684538E-2</v>
      </c>
      <c r="I23">
        <v>2000</v>
      </c>
      <c r="J23">
        <f t="shared" si="4"/>
        <v>0.36637893662958099</v>
      </c>
      <c r="K23" s="59">
        <f t="shared" si="5"/>
        <v>0.1267078555250932</v>
      </c>
    </row>
    <row r="24" spans="1:11" ht="15" x14ac:dyDescent="0.2">
      <c r="A24" s="39" t="s">
        <v>36</v>
      </c>
      <c r="B24" s="40">
        <f>SUM(B7:B23)</f>
        <v>4188</v>
      </c>
      <c r="C24" s="39"/>
      <c r="D24" s="41"/>
      <c r="E24" s="39"/>
      <c r="F24" s="39"/>
      <c r="G24" s="39"/>
      <c r="H24" s="39"/>
      <c r="I24" s="39"/>
      <c r="J24" s="39"/>
      <c r="K24" s="61">
        <f>SUM(K7:K23)</f>
        <v>0.3203528920488295</v>
      </c>
    </row>
    <row r="25" spans="1:11" ht="15" x14ac:dyDescent="0.2">
      <c r="A25" s="14" t="s">
        <v>29</v>
      </c>
      <c r="B25" s="7">
        <f>SUM(B6,B24)</f>
        <v>18483</v>
      </c>
      <c r="C25">
        <f>SUM(C2:C5,C7:C23)</f>
        <v>1138.29</v>
      </c>
      <c r="D25">
        <f t="shared" ref="D25:H25" si="6">SUM(D2:D5,D7:D23)</f>
        <v>71657.483900000007</v>
      </c>
      <c r="E25">
        <f t="shared" si="6"/>
        <v>10.891999999999999</v>
      </c>
      <c r="F25">
        <f t="shared" si="6"/>
        <v>1</v>
      </c>
      <c r="G25">
        <f t="shared" si="6"/>
        <v>1067.0045111244308</v>
      </c>
      <c r="H25">
        <f t="shared" si="6"/>
        <v>1</v>
      </c>
      <c r="J25" s="8">
        <f>SUM(J2:J5,J7:J23)</f>
        <v>2.8915250369541874</v>
      </c>
      <c r="K25" s="15">
        <f>SUM(K6,K24)</f>
        <v>1</v>
      </c>
    </row>
    <row r="27" spans="1:11" ht="15" x14ac:dyDescent="0.2">
      <c r="A27" s="6"/>
    </row>
    <row r="28" spans="1:11" ht="15" x14ac:dyDescent="0.2">
      <c r="A28" s="50" t="s">
        <v>62</v>
      </c>
    </row>
    <row r="29" spans="1:11" ht="15" x14ac:dyDescent="0.2">
      <c r="A29" t="s">
        <v>60</v>
      </c>
    </row>
    <row r="30" spans="1:11" ht="15" x14ac:dyDescent="0.2">
      <c r="A30" t="s">
        <v>61</v>
      </c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1"/>
  <sheetViews>
    <sheetView workbookViewId="0">
      <pane ySplit="1" topLeftCell="A9" activePane="bottomLeft" state="frozen"/>
      <selection pane="bottomLeft" activeCell="A22" sqref="A22"/>
    </sheetView>
  </sheetViews>
  <sheetFormatPr defaultColWidth="8.77734375" defaultRowHeight="14.4" x14ac:dyDescent="0.3"/>
  <cols>
    <col min="1" max="1" width="30.6640625" bestFit="1" customWidth="1"/>
    <col min="2" max="2" width="11.77734375" customWidth="1"/>
    <col min="3" max="3" width="11.44140625" customWidth="1"/>
    <col min="4" max="4" width="12" customWidth="1"/>
    <col min="5" max="6" width="9.109375" customWidth="1"/>
    <col min="7" max="8" width="10" customWidth="1"/>
    <col min="9" max="9" width="9.109375" customWidth="1"/>
    <col min="10" max="10" width="11.44140625" customWidth="1"/>
    <col min="11" max="11" width="9.109375" customWidth="1"/>
    <col min="12" max="12" width="4" customWidth="1"/>
    <col min="13" max="13" width="30.6640625" bestFit="1" customWidth="1"/>
  </cols>
  <sheetData>
    <row r="1" spans="1:11" ht="45" x14ac:dyDescent="0.2">
      <c r="A1" s="1" t="s">
        <v>136</v>
      </c>
      <c r="B1" s="1" t="s">
        <v>112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56</v>
      </c>
      <c r="J1" s="1" t="s">
        <v>8</v>
      </c>
      <c r="K1" s="2" t="s">
        <v>9</v>
      </c>
    </row>
    <row r="2" spans="1:11" ht="15" x14ac:dyDescent="0.2">
      <c r="A2" s="3" t="s">
        <v>137</v>
      </c>
      <c r="B2" s="7"/>
      <c r="C2">
        <v>125.12</v>
      </c>
      <c r="D2">
        <f>C2*C2</f>
        <v>15655.014400000002</v>
      </c>
      <c r="E2">
        <v>0.71899999999999997</v>
      </c>
      <c r="F2">
        <f>B2/$B$25</f>
        <v>0</v>
      </c>
      <c r="G2">
        <f>$D$25/D2</f>
        <v>5.5958743672570499</v>
      </c>
      <c r="H2">
        <f>E2/$E$25</f>
        <v>4.0933674921719329E-2</v>
      </c>
      <c r="I2">
        <v>2001</v>
      </c>
      <c r="J2">
        <f>F2*G2*H2</f>
        <v>0</v>
      </c>
      <c r="K2" s="52">
        <f>J2/$J$25</f>
        <v>0</v>
      </c>
    </row>
    <row r="3" spans="1:11" ht="15" x14ac:dyDescent="0.2">
      <c r="A3" s="3" t="s">
        <v>11</v>
      </c>
      <c r="B3" s="7">
        <v>4713</v>
      </c>
      <c r="C3">
        <v>16.100000000000001</v>
      </c>
      <c r="D3">
        <f>C3*C3</f>
        <v>259.21000000000004</v>
      </c>
      <c r="E3">
        <v>0.45400000000000001</v>
      </c>
      <c r="F3">
        <f>B3/$B$25</f>
        <v>0.25145387611374914</v>
      </c>
      <c r="G3">
        <f>$D$25/D3</f>
        <v>337.96340341807797</v>
      </c>
      <c r="H3">
        <f>E3/$E$25</f>
        <v>2.5846854540278966E-2</v>
      </c>
      <c r="I3">
        <v>2001</v>
      </c>
      <c r="J3">
        <f>F3*G3*H3</f>
        <v>2.1965227628481623</v>
      </c>
      <c r="K3" s="4">
        <f>J3/$J$25</f>
        <v>0.70839691851598774</v>
      </c>
    </row>
    <row r="4" spans="1:11" ht="15" x14ac:dyDescent="0.2">
      <c r="A4" s="3" t="s">
        <v>10</v>
      </c>
      <c r="B4" s="7">
        <v>6425</v>
      </c>
      <c r="C4">
        <v>62.75</v>
      </c>
      <c r="D4">
        <f>C4*C4</f>
        <v>3937.5625</v>
      </c>
      <c r="E4">
        <v>0.54600000000000004</v>
      </c>
      <c r="F4">
        <f>B4/$B$25</f>
        <v>0.34279464333351117</v>
      </c>
      <c r="G4">
        <f>$D$25/D4</f>
        <v>22.248153216615613</v>
      </c>
      <c r="H4">
        <f>E4/$E$25</f>
        <v>3.1084543125533739E-2</v>
      </c>
      <c r="I4">
        <v>2000</v>
      </c>
      <c r="J4">
        <f>F4*G4*H4</f>
        <v>0.23706775233183075</v>
      </c>
      <c r="K4" s="53">
        <f>J4/$J$25</f>
        <v>7.6456328189205849E-2</v>
      </c>
    </row>
    <row r="5" spans="1:11" ht="15" x14ac:dyDescent="0.2">
      <c r="A5" s="3" t="s">
        <v>12</v>
      </c>
      <c r="B5" s="7">
        <v>3157</v>
      </c>
      <c r="C5">
        <v>32.880000000000003</v>
      </c>
      <c r="D5">
        <f>C5*C5</f>
        <v>1081.0944000000002</v>
      </c>
      <c r="E5">
        <v>0.55000000000000004</v>
      </c>
      <c r="F5">
        <f>B5/$B$25</f>
        <v>0.16843621618737661</v>
      </c>
      <c r="G5">
        <f>$D$25/D5</f>
        <v>81.032233447883925</v>
      </c>
      <c r="H5">
        <f>E5/$E$25</f>
        <v>3.1312268716196988E-2</v>
      </c>
      <c r="I5">
        <v>1998</v>
      </c>
      <c r="J5">
        <f>F5*G5*H5</f>
        <v>0.42737372816086316</v>
      </c>
      <c r="K5" s="52">
        <f>J5/$J$25</f>
        <v>0.13783159328213751</v>
      </c>
    </row>
    <row r="6" spans="1:11" ht="15" x14ac:dyDescent="0.2">
      <c r="A6" s="36" t="s">
        <v>57</v>
      </c>
      <c r="B6" s="37">
        <f>SUM(B2:B5)</f>
        <v>14295</v>
      </c>
      <c r="C6" s="36"/>
      <c r="D6" s="36"/>
      <c r="E6" s="36"/>
      <c r="F6" s="36"/>
      <c r="G6" s="36"/>
      <c r="H6" s="36"/>
      <c r="I6" s="36"/>
      <c r="J6" s="36"/>
      <c r="K6" s="54">
        <f>SUM(K2:K5)</f>
        <v>0.92268483998733108</v>
      </c>
    </row>
    <row r="7" spans="1:11" ht="15" x14ac:dyDescent="0.2">
      <c r="A7" s="5" t="s">
        <v>14</v>
      </c>
      <c r="B7" s="7"/>
      <c r="C7">
        <v>47.64</v>
      </c>
      <c r="D7">
        <f t="shared" ref="D7:D23" si="0">C7*C7</f>
        <v>2269.5696000000003</v>
      </c>
      <c r="E7">
        <v>0.56499999999999995</v>
      </c>
      <c r="F7">
        <f t="shared" ref="F7:F23" si="1">B7/$B$25</f>
        <v>0</v>
      </c>
      <c r="G7">
        <f t="shared" ref="G7:G23" si="2">$D$25/D7</f>
        <v>38.599166026897791</v>
      </c>
      <c r="H7">
        <f t="shared" ref="H7:H23" si="3">E7/$E$25</f>
        <v>3.2166239681184171E-2</v>
      </c>
      <c r="I7">
        <v>2000</v>
      </c>
      <c r="J7">
        <f t="shared" ref="J7:J23" si="4">F7*G7*H7</f>
        <v>0</v>
      </c>
      <c r="K7" s="58">
        <f t="shared" ref="K7:K23" si="5">J7/$J$25</f>
        <v>0</v>
      </c>
    </row>
    <row r="8" spans="1:11" ht="15" x14ac:dyDescent="0.2">
      <c r="A8" s="5" t="s">
        <v>15</v>
      </c>
      <c r="B8" s="7">
        <v>54</v>
      </c>
      <c r="C8">
        <v>78.08</v>
      </c>
      <c r="D8">
        <f t="shared" si="0"/>
        <v>6096.4863999999998</v>
      </c>
      <c r="E8">
        <v>0.55400000000000005</v>
      </c>
      <c r="F8">
        <f t="shared" si="1"/>
        <v>2.8810756015579149E-3</v>
      </c>
      <c r="G8">
        <f t="shared" si="2"/>
        <v>14.369505326871559</v>
      </c>
      <c r="H8">
        <f t="shared" si="3"/>
        <v>3.153999430686024E-2</v>
      </c>
      <c r="I8">
        <v>1999</v>
      </c>
      <c r="J8">
        <f t="shared" si="4"/>
        <v>1.3057441324710053E-3</v>
      </c>
      <c r="K8" s="59">
        <f t="shared" si="5"/>
        <v>4.2111337767945209E-4</v>
      </c>
    </row>
    <row r="9" spans="1:11" ht="15" x14ac:dyDescent="0.2">
      <c r="A9" s="5" t="s">
        <v>90</v>
      </c>
      <c r="B9" s="7">
        <v>1962</v>
      </c>
      <c r="C9">
        <v>58.66</v>
      </c>
      <c r="D9">
        <f t="shared" si="0"/>
        <v>3440.9955999999997</v>
      </c>
      <c r="E9">
        <v>0.52900000000000003</v>
      </c>
      <c r="F9">
        <f t="shared" si="1"/>
        <v>0.10467908018993757</v>
      </c>
      <c r="G9">
        <f t="shared" si="2"/>
        <v>25.45876367874461</v>
      </c>
      <c r="H9">
        <f t="shared" si="3"/>
        <v>3.0116709365214923E-2</v>
      </c>
      <c r="I9">
        <v>1999</v>
      </c>
      <c r="J9">
        <f t="shared" si="4"/>
        <v>8.0261029394093034E-2</v>
      </c>
      <c r="K9" s="59">
        <f t="shared" si="5"/>
        <v>2.5884851667083274E-2</v>
      </c>
    </row>
    <row r="10" spans="1:11" ht="15" x14ac:dyDescent="0.2">
      <c r="A10" s="5" t="s">
        <v>17</v>
      </c>
      <c r="B10" s="51"/>
      <c r="C10">
        <v>27.9</v>
      </c>
      <c r="D10">
        <f t="shared" si="0"/>
        <v>778.41</v>
      </c>
      <c r="E10">
        <v>0.42599999999999999</v>
      </c>
      <c r="F10">
        <f t="shared" si="1"/>
        <v>0</v>
      </c>
      <c r="G10">
        <f t="shared" si="2"/>
        <v>112.54158322734807</v>
      </c>
      <c r="H10">
        <f t="shared" si="3"/>
        <v>2.4252775405636209E-2</v>
      </c>
      <c r="I10">
        <v>2000</v>
      </c>
      <c r="J10">
        <f t="shared" si="4"/>
        <v>0</v>
      </c>
      <c r="K10" s="59">
        <f t="shared" si="5"/>
        <v>0</v>
      </c>
    </row>
    <row r="11" spans="1:11" ht="15" x14ac:dyDescent="0.2">
      <c r="A11" s="5" t="s">
        <v>18</v>
      </c>
      <c r="B11" s="51">
        <v>377</v>
      </c>
      <c r="C11">
        <v>39.68</v>
      </c>
      <c r="D11">
        <f t="shared" si="0"/>
        <v>1574.5024000000001</v>
      </c>
      <c r="E11">
        <v>0.56799999999999995</v>
      </c>
      <c r="F11">
        <f t="shared" si="1"/>
        <v>2.0114175959024701E-2</v>
      </c>
      <c r="G11">
        <f t="shared" si="2"/>
        <v>55.638844246918907</v>
      </c>
      <c r="H11">
        <f t="shared" si="3"/>
        <v>3.233703387418161E-2</v>
      </c>
      <c r="I11">
        <v>2000</v>
      </c>
      <c r="J11">
        <f t="shared" si="4"/>
        <v>3.6189328659078861E-2</v>
      </c>
      <c r="K11" s="59">
        <f t="shared" si="5"/>
        <v>1.167136045155838E-2</v>
      </c>
    </row>
    <row r="12" spans="1:11" ht="15" x14ac:dyDescent="0.2">
      <c r="A12" s="5" t="s">
        <v>30</v>
      </c>
      <c r="B12" s="51">
        <v>260</v>
      </c>
      <c r="C12">
        <v>72.42</v>
      </c>
      <c r="D12">
        <f t="shared" si="0"/>
        <v>5244.6563999999998</v>
      </c>
      <c r="E12">
        <v>0.63100000000000001</v>
      </c>
      <c r="F12">
        <f t="shared" si="1"/>
        <v>1.3871845488982553E-2</v>
      </c>
      <c r="G12">
        <f t="shared" si="2"/>
        <v>16.703380949798735</v>
      </c>
      <c r="H12">
        <f t="shared" si="3"/>
        <v>3.5923711927127816E-2</v>
      </c>
      <c r="I12">
        <v>2000</v>
      </c>
      <c r="J12">
        <f t="shared" si="4"/>
        <v>8.3237654493361537E-3</v>
      </c>
      <c r="K12" s="59">
        <f t="shared" si="5"/>
        <v>2.6844838098166266E-3</v>
      </c>
    </row>
    <row r="13" spans="1:11" ht="15" x14ac:dyDescent="0.2">
      <c r="A13" s="5" t="s">
        <v>19</v>
      </c>
      <c r="B13" s="51">
        <v>337</v>
      </c>
      <c r="C13">
        <v>82.48</v>
      </c>
      <c r="D13">
        <f t="shared" si="0"/>
        <v>6802.9504000000006</v>
      </c>
      <c r="E13">
        <v>0.56999999999999995</v>
      </c>
      <c r="F13">
        <f t="shared" si="1"/>
        <v>1.7980045883796616E-2</v>
      </c>
      <c r="G13">
        <f t="shared" si="2"/>
        <v>12.877279510960422</v>
      </c>
      <c r="H13">
        <f t="shared" si="3"/>
        <v>3.2450896669513236E-2</v>
      </c>
      <c r="I13">
        <v>1999</v>
      </c>
      <c r="J13">
        <f t="shared" si="4"/>
        <v>7.5134883908544942E-3</v>
      </c>
      <c r="K13" s="59">
        <f t="shared" si="5"/>
        <v>2.4231626976109321E-3</v>
      </c>
    </row>
    <row r="14" spans="1:11" ht="15" x14ac:dyDescent="0.2">
      <c r="A14" s="5" t="s">
        <v>20</v>
      </c>
      <c r="B14" s="51">
        <v>56</v>
      </c>
      <c r="C14">
        <v>85.99</v>
      </c>
      <c r="D14">
        <f t="shared" si="0"/>
        <v>7394.280099999999</v>
      </c>
      <c r="E14">
        <v>0.58199999999999996</v>
      </c>
      <c r="F14">
        <f t="shared" si="1"/>
        <v>2.9877821053193193E-3</v>
      </c>
      <c r="G14">
        <f t="shared" si="2"/>
        <v>11.847467585113529</v>
      </c>
      <c r="H14">
        <f t="shared" si="3"/>
        <v>3.3134073441502994E-2</v>
      </c>
      <c r="I14">
        <v>1999</v>
      </c>
      <c r="J14">
        <f t="shared" si="4"/>
        <v>1.1728683892341012E-3</v>
      </c>
      <c r="K14" s="59">
        <f t="shared" si="5"/>
        <v>3.7825984178780004E-4</v>
      </c>
    </row>
    <row r="15" spans="1:11" ht="15" x14ac:dyDescent="0.2">
      <c r="A15" s="5" t="s">
        <v>22</v>
      </c>
      <c r="B15" s="51">
        <v>71</v>
      </c>
      <c r="C15">
        <v>55.93</v>
      </c>
      <c r="D15">
        <f t="shared" si="0"/>
        <v>3128.1648999999998</v>
      </c>
      <c r="E15">
        <v>1.5649999999999999</v>
      </c>
      <c r="F15">
        <f t="shared" si="1"/>
        <v>3.7880808835298509E-3</v>
      </c>
      <c r="G15">
        <f t="shared" si="2"/>
        <v>28.0047556955837</v>
      </c>
      <c r="H15">
        <f t="shared" si="3"/>
        <v>8.9097637346996883E-2</v>
      </c>
      <c r="I15">
        <v>2001</v>
      </c>
      <c r="J15">
        <f t="shared" si="4"/>
        <v>9.4518586807822488E-3</v>
      </c>
      <c r="K15" s="59">
        <f t="shared" si="5"/>
        <v>3.0483032896197583E-3</v>
      </c>
    </row>
    <row r="16" spans="1:11" ht="15" x14ac:dyDescent="0.2">
      <c r="A16" s="5" t="s">
        <v>21</v>
      </c>
      <c r="B16" s="51">
        <v>11</v>
      </c>
      <c r="C16">
        <v>65.459999999999994</v>
      </c>
      <c r="D16">
        <f t="shared" si="0"/>
        <v>4285.0115999999989</v>
      </c>
      <c r="E16">
        <v>2.5649999999999999</v>
      </c>
      <c r="F16">
        <f t="shared" si="1"/>
        <v>5.8688577068772337E-4</v>
      </c>
      <c r="G16">
        <f t="shared" si="2"/>
        <v>20.444167245661607</v>
      </c>
      <c r="H16">
        <f t="shared" si="3"/>
        <v>0.14602903501280959</v>
      </c>
      <c r="I16">
        <v>1999</v>
      </c>
      <c r="J16">
        <f t="shared" si="4"/>
        <v>1.7521134375376936E-3</v>
      </c>
      <c r="K16" s="59">
        <f t="shared" si="5"/>
        <v>5.6507120301031711E-4</v>
      </c>
    </row>
    <row r="17" spans="1:11" ht="15" x14ac:dyDescent="0.2">
      <c r="A17" s="5" t="s">
        <v>125</v>
      </c>
      <c r="B17" s="51">
        <v>34</v>
      </c>
      <c r="C17">
        <v>38.75</v>
      </c>
      <c r="D17">
        <f t="shared" si="0"/>
        <v>1501.5625</v>
      </c>
      <c r="E17">
        <v>0.495</v>
      </c>
      <c r="F17">
        <f t="shared" si="1"/>
        <v>1.8140105639438723E-3</v>
      </c>
      <c r="G17">
        <f t="shared" si="2"/>
        <v>58.34155674505724</v>
      </c>
      <c r="H17">
        <f t="shared" si="3"/>
        <v>2.8181041844577287E-2</v>
      </c>
      <c r="I17">
        <v>2000</v>
      </c>
      <c r="J17">
        <f t="shared" si="4"/>
        <v>2.9824616638183909E-3</v>
      </c>
      <c r="K17" s="59">
        <f t="shared" si="5"/>
        <v>9.6186877184985579E-4</v>
      </c>
    </row>
    <row r="18" spans="1:11" ht="15" x14ac:dyDescent="0.2">
      <c r="A18" s="5" t="s">
        <v>24</v>
      </c>
      <c r="B18" s="51">
        <v>58</v>
      </c>
      <c r="C18">
        <v>74.42</v>
      </c>
      <c r="D18">
        <f t="shared" si="0"/>
        <v>5538.3364000000001</v>
      </c>
      <c r="E18">
        <v>0.54500000000000004</v>
      </c>
      <c r="F18">
        <f t="shared" si="1"/>
        <v>3.0944886090807236E-3</v>
      </c>
      <c r="G18">
        <f t="shared" si="2"/>
        <v>15.817654882791158</v>
      </c>
      <c r="H18">
        <f t="shared" si="3"/>
        <v>3.1027611727867926E-2</v>
      </c>
      <c r="I18">
        <v>2002</v>
      </c>
      <c r="J18">
        <f t="shared" si="4"/>
        <v>1.5187256650814802E-3</v>
      </c>
      <c r="K18" s="59">
        <f t="shared" si="5"/>
        <v>4.8980169903626669E-4</v>
      </c>
    </row>
    <row r="19" spans="1:11" ht="15" x14ac:dyDescent="0.2">
      <c r="A19" s="5" t="s">
        <v>25</v>
      </c>
      <c r="B19" s="51">
        <v>112</v>
      </c>
      <c r="C19">
        <v>76.84</v>
      </c>
      <c r="D19">
        <f t="shared" si="0"/>
        <v>5904.3856000000005</v>
      </c>
      <c r="E19">
        <v>0.54900000000000004</v>
      </c>
      <c r="F19">
        <f t="shared" si="1"/>
        <v>5.9755642106386385E-3</v>
      </c>
      <c r="G19">
        <f t="shared" si="2"/>
        <v>14.837021111900281</v>
      </c>
      <c r="H19">
        <f t="shared" si="3"/>
        <v>3.1255337318531175E-2</v>
      </c>
      <c r="I19">
        <v>1999</v>
      </c>
      <c r="J19">
        <f t="shared" si="4"/>
        <v>2.771084840277251E-3</v>
      </c>
      <c r="K19" s="59">
        <f t="shared" si="5"/>
        <v>8.9369798255738348E-4</v>
      </c>
    </row>
    <row r="20" spans="1:11" ht="15" x14ac:dyDescent="0.2">
      <c r="A20" s="5" t="s">
        <v>31</v>
      </c>
      <c r="B20" s="51">
        <v>14</v>
      </c>
      <c r="C20">
        <v>76.88</v>
      </c>
      <c r="D20">
        <f t="shared" si="0"/>
        <v>5910.5343999999996</v>
      </c>
      <c r="E20">
        <v>3.5649999999999999</v>
      </c>
      <c r="F20">
        <f t="shared" si="1"/>
        <v>7.4694552632982982E-4</v>
      </c>
      <c r="G20">
        <f t="shared" si="2"/>
        <v>14.821585980448742</v>
      </c>
      <c r="H20">
        <f t="shared" si="3"/>
        <v>0.20296043267862229</v>
      </c>
      <c r="I20">
        <v>2000</v>
      </c>
      <c r="J20">
        <f t="shared" si="4"/>
        <v>2.2469581737210643E-3</v>
      </c>
      <c r="K20" s="59">
        <f t="shared" si="5"/>
        <v>7.2466275934894304E-4</v>
      </c>
    </row>
    <row r="21" spans="1:11" ht="15" x14ac:dyDescent="0.2">
      <c r="A21" s="5" t="s">
        <v>26</v>
      </c>
      <c r="B21" s="51"/>
      <c r="C21">
        <v>34.71</v>
      </c>
      <c r="D21">
        <f t="shared" si="0"/>
        <v>1204.7841000000001</v>
      </c>
      <c r="E21">
        <v>0.56299999999999994</v>
      </c>
      <c r="F21">
        <f t="shared" si="1"/>
        <v>0</v>
      </c>
      <c r="G21">
        <f t="shared" si="2"/>
        <v>72.713022856128333</v>
      </c>
      <c r="H21">
        <f t="shared" si="3"/>
        <v>3.2052376885852552E-2</v>
      </c>
      <c r="I21">
        <v>2000</v>
      </c>
      <c r="J21">
        <f t="shared" si="4"/>
        <v>0</v>
      </c>
      <c r="K21" s="59">
        <f t="shared" si="5"/>
        <v>0</v>
      </c>
    </row>
    <row r="22" spans="1:11" ht="15" x14ac:dyDescent="0.2">
      <c r="A22" s="5" t="s">
        <v>27</v>
      </c>
      <c r="B22" s="51">
        <v>578</v>
      </c>
      <c r="C22">
        <v>67.55</v>
      </c>
      <c r="D22">
        <f t="shared" si="0"/>
        <v>4563.0024999999996</v>
      </c>
      <c r="E22">
        <v>0.53300000000000003</v>
      </c>
      <c r="F22">
        <f t="shared" si="1"/>
        <v>3.0838179587045829E-2</v>
      </c>
      <c r="G22">
        <f t="shared" si="2"/>
        <v>19.198651282790227</v>
      </c>
      <c r="H22">
        <f t="shared" si="3"/>
        <v>3.0344434955878172E-2</v>
      </c>
      <c r="I22">
        <v>1999</v>
      </c>
      <c r="J22">
        <f t="shared" si="4"/>
        <v>1.7965466899787775E-2</v>
      </c>
      <c r="K22" s="59">
        <f t="shared" si="5"/>
        <v>5.7940129766778951E-3</v>
      </c>
    </row>
    <row r="23" spans="1:11" ht="15" x14ac:dyDescent="0.2">
      <c r="A23" s="5" t="s">
        <v>28</v>
      </c>
      <c r="B23" s="51">
        <v>524</v>
      </c>
      <c r="C23">
        <v>32.14</v>
      </c>
      <c r="D23">
        <f t="shared" si="0"/>
        <v>1032.9796000000001</v>
      </c>
      <c r="E23">
        <v>0.49099999999999999</v>
      </c>
      <c r="F23">
        <f t="shared" si="1"/>
        <v>2.7957103985487914E-2</v>
      </c>
      <c r="G23">
        <f t="shared" si="2"/>
        <v>84.806605861335498</v>
      </c>
      <c r="H23">
        <f t="shared" si="3"/>
        <v>2.7953316253914038E-2</v>
      </c>
      <c r="I23">
        <v>2000</v>
      </c>
      <c r="J23">
        <f t="shared" si="4"/>
        <v>6.6275834071866102E-2</v>
      </c>
      <c r="K23" s="60">
        <f t="shared" si="5"/>
        <v>2.1374509485032053E-2</v>
      </c>
    </row>
    <row r="24" spans="1:11" ht="15" x14ac:dyDescent="0.2">
      <c r="A24" s="39" t="s">
        <v>36</v>
      </c>
      <c r="B24" s="40">
        <f>SUM(B7:B23)</f>
        <v>4448</v>
      </c>
      <c r="C24" s="39"/>
      <c r="D24" s="39"/>
      <c r="E24" s="39"/>
      <c r="F24" s="39"/>
      <c r="G24" s="39"/>
      <c r="H24" s="39"/>
      <c r="I24" s="39"/>
      <c r="J24" s="39"/>
      <c r="K24" s="57">
        <f>SUM(K7:K23)</f>
        <v>7.7315160012668929E-2</v>
      </c>
    </row>
    <row r="25" spans="1:11" ht="15" x14ac:dyDescent="0.2">
      <c r="A25" t="s">
        <v>29</v>
      </c>
      <c r="B25" s="7">
        <f>B24+B6</f>
        <v>18743</v>
      </c>
      <c r="C25" s="13">
        <f>SUM(C2:C5,C7:C23)</f>
        <v>1252.3800000000001</v>
      </c>
      <c r="D25">
        <f>SUM(D2:D5,D7:D23)</f>
        <v>87603.493800000011</v>
      </c>
      <c r="E25">
        <f>SUM(E2:E5,E7:E23)</f>
        <v>17.564999999999998</v>
      </c>
      <c r="F25">
        <f>SUM(F2:F5,F7:F23)</f>
        <v>1</v>
      </c>
      <c r="G25">
        <f>SUM(G2:G5,G7:G23)</f>
        <v>1063.8606766641851</v>
      </c>
      <c r="H25">
        <f>SUM(H4:H23)</f>
        <v>0.93321947053800169</v>
      </c>
      <c r="J25" s="13">
        <f>SUM(J2:J5,J7:J23)</f>
        <v>3.1006949711887959</v>
      </c>
      <c r="K25" s="13">
        <f>K6+K24</f>
        <v>1</v>
      </c>
    </row>
    <row r="26" spans="1:11" ht="15" x14ac:dyDescent="0.2">
      <c r="B26" s="7"/>
      <c r="C26" s="13"/>
      <c r="J26" s="13"/>
      <c r="K26" s="13"/>
    </row>
    <row r="27" spans="1:11" ht="15" x14ac:dyDescent="0.2">
      <c r="A27" s="6" t="s">
        <v>100</v>
      </c>
      <c r="B27" s="96">
        <v>18898</v>
      </c>
      <c r="C27" s="13">
        <f>SUM(B27-B25)</f>
        <v>155</v>
      </c>
      <c r="J27" s="13"/>
      <c r="K27" s="13"/>
    </row>
    <row r="28" spans="1:11" ht="15" x14ac:dyDescent="0.2">
      <c r="A28" s="6"/>
      <c r="B28" s="7"/>
      <c r="C28" s="13"/>
      <c r="J28" s="13"/>
      <c r="K28" s="13"/>
    </row>
    <row r="29" spans="1:11" ht="15" x14ac:dyDescent="0.2">
      <c r="A29" s="50" t="s">
        <v>62</v>
      </c>
    </row>
    <row r="30" spans="1:11" ht="15" x14ac:dyDescent="0.2">
      <c r="A30" t="s">
        <v>60</v>
      </c>
    </row>
    <row r="31" spans="1:11" ht="15" x14ac:dyDescent="0.2">
      <c r="A31" t="s">
        <v>61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pane ySplit="1" topLeftCell="A2" activePane="bottomLeft" state="frozen"/>
      <selection pane="bottomLeft" activeCell="C17" sqref="C17"/>
    </sheetView>
  </sheetViews>
  <sheetFormatPr defaultColWidth="8.77734375" defaultRowHeight="14.4" x14ac:dyDescent="0.3"/>
  <cols>
    <col min="1" max="1" width="30.6640625" bestFit="1" customWidth="1"/>
    <col min="2" max="2" width="11.44140625" bestFit="1" customWidth="1"/>
    <col min="3" max="3" width="13.44140625" bestFit="1" customWidth="1"/>
    <col min="10" max="10" width="10" bestFit="1" customWidth="1"/>
    <col min="11" max="11" width="11" bestFit="1" customWidth="1"/>
  </cols>
  <sheetData>
    <row r="1" spans="1:11" ht="4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56</v>
      </c>
      <c r="J1" s="1" t="s">
        <v>8</v>
      </c>
      <c r="K1" s="2" t="s">
        <v>9</v>
      </c>
    </row>
    <row r="2" spans="1:11" ht="15" x14ac:dyDescent="0.2">
      <c r="A2" s="3" t="s">
        <v>13</v>
      </c>
      <c r="B2" s="7"/>
      <c r="C2">
        <v>84.25</v>
      </c>
      <c r="D2">
        <f>C2*C2</f>
        <v>7098.0625</v>
      </c>
      <c r="E2">
        <v>0.71899999999999997</v>
      </c>
      <c r="F2" s="8">
        <f>B2/$B$22</f>
        <v>0</v>
      </c>
      <c r="G2">
        <f>$D$22/D2</f>
        <v>7.8187593727161468</v>
      </c>
      <c r="H2">
        <f>E2/$E$22</f>
        <v>7.2758550900627397E-2</v>
      </c>
      <c r="I2">
        <v>2001</v>
      </c>
      <c r="J2" s="9">
        <f>F2*G2*H2</f>
        <v>0</v>
      </c>
      <c r="K2" s="10">
        <f>J2/$J$22</f>
        <v>0</v>
      </c>
    </row>
    <row r="3" spans="1:11" ht="15" x14ac:dyDescent="0.2">
      <c r="A3" s="3" t="s">
        <v>11</v>
      </c>
      <c r="B3" s="7">
        <v>4713</v>
      </c>
      <c r="C3">
        <v>52.66</v>
      </c>
      <c r="D3">
        <f>C3*C3</f>
        <v>2773.0755999999997</v>
      </c>
      <c r="E3">
        <v>0.45400000000000001</v>
      </c>
      <c r="F3" s="8">
        <f>B3/$B$22</f>
        <v>0.25632240169685105</v>
      </c>
      <c r="G3">
        <f>$D$22/D3</f>
        <v>20.013173351638883</v>
      </c>
      <c r="H3">
        <f>E3/$E$22</f>
        <v>4.5942116980368347E-2</v>
      </c>
      <c r="I3">
        <v>2001</v>
      </c>
      <c r="J3" s="9">
        <f>F3*G3*H3</f>
        <v>0.2356750045756571</v>
      </c>
      <c r="K3" s="10">
        <f>J3/$J$22</f>
        <v>0.10418010914039132</v>
      </c>
    </row>
    <row r="4" spans="1:11" ht="15" x14ac:dyDescent="0.2">
      <c r="A4" s="3" t="s">
        <v>10</v>
      </c>
      <c r="B4" s="7">
        <v>6425</v>
      </c>
      <c r="C4">
        <v>28.97</v>
      </c>
      <c r="D4">
        <f>C4*C4</f>
        <v>839.26089999999988</v>
      </c>
      <c r="E4">
        <v>0.54600000000000004</v>
      </c>
      <c r="F4" s="8">
        <f>B4/$B$22</f>
        <v>0.34943166367542283</v>
      </c>
      <c r="G4">
        <f>$D$22/D4</f>
        <v>66.127282588763535</v>
      </c>
      <c r="H4">
        <f>E4/$E$22</f>
        <v>5.5251973284760177E-2</v>
      </c>
      <c r="I4">
        <v>2000</v>
      </c>
      <c r="J4" s="9">
        <f>F4*G4*H4</f>
        <v>1.2767054885298776</v>
      </c>
      <c r="K4" s="10">
        <f>J4/$J$22</f>
        <v>0.56436751693148202</v>
      </c>
    </row>
    <row r="5" spans="1:11" ht="15" x14ac:dyDescent="0.2">
      <c r="A5" s="3" t="s">
        <v>12</v>
      </c>
      <c r="B5" s="7">
        <v>3157</v>
      </c>
      <c r="C5">
        <v>67.900000000000006</v>
      </c>
      <c r="D5">
        <f>C5*C5</f>
        <v>4610.4100000000008</v>
      </c>
      <c r="E5">
        <v>0.55000000000000004</v>
      </c>
      <c r="F5" s="8">
        <f>B5/$B$22</f>
        <v>0.17169739489856964</v>
      </c>
      <c r="G5">
        <f>$D$22/D5</f>
        <v>12.037550391396859</v>
      </c>
      <c r="H5">
        <f>E5/$E$22</f>
        <v>5.5656749645820687E-2</v>
      </c>
      <c r="I5">
        <v>2000</v>
      </c>
      <c r="J5" s="9">
        <f>F5*G5*H5</f>
        <v>0.11503226307829428</v>
      </c>
      <c r="K5" s="10">
        <f>J5/$J$22</f>
        <v>5.0849998894625E-2</v>
      </c>
    </row>
    <row r="6" spans="1:11" ht="15" x14ac:dyDescent="0.2">
      <c r="A6" s="36" t="s">
        <v>35</v>
      </c>
      <c r="B6" s="37">
        <f>SUM(B2:B5)</f>
        <v>14295</v>
      </c>
      <c r="C6" s="36"/>
      <c r="D6" s="38"/>
      <c r="E6" s="36"/>
      <c r="F6" s="36"/>
      <c r="G6" s="36"/>
      <c r="H6" s="36"/>
      <c r="I6" s="36"/>
      <c r="J6" s="36"/>
      <c r="K6" s="42">
        <f>SUM(K2:K5)</f>
        <v>0.71939762496649839</v>
      </c>
    </row>
    <row r="7" spans="1:11" ht="15" x14ac:dyDescent="0.2">
      <c r="A7" s="5" t="s">
        <v>14</v>
      </c>
      <c r="B7" s="7"/>
      <c r="C7" s="5">
        <v>80.45</v>
      </c>
      <c r="D7" s="5">
        <f t="shared" ref="D7:D20" si="0">C7*C7</f>
        <v>6472.2025000000003</v>
      </c>
      <c r="E7" s="5">
        <v>0.56499999999999995</v>
      </c>
      <c r="F7" s="11">
        <f t="shared" ref="F7:F20" si="1">B7/$B$22</f>
        <v>0</v>
      </c>
      <c r="G7" s="5">
        <f t="shared" ref="G7:G20" si="2">$D$22/D7</f>
        <v>8.5748310100000733</v>
      </c>
      <c r="H7" s="5">
        <f t="shared" ref="H7:H20" si="3">E7/$E$22</f>
        <v>5.7174660999797608E-2</v>
      </c>
      <c r="I7" s="5">
        <v>2000</v>
      </c>
      <c r="J7" s="12">
        <f t="shared" ref="J7:J20" si="4">F7*G7*H7</f>
        <v>0</v>
      </c>
      <c r="K7" s="55">
        <f>J7/$J$22</f>
        <v>0</v>
      </c>
    </row>
    <row r="8" spans="1:11" ht="15" x14ac:dyDescent="0.2">
      <c r="A8" s="5" t="s">
        <v>15</v>
      </c>
      <c r="B8" s="7">
        <v>54</v>
      </c>
      <c r="C8" s="5">
        <v>41.62</v>
      </c>
      <c r="D8" s="5">
        <f t="shared" si="0"/>
        <v>1732.2243999999998</v>
      </c>
      <c r="E8" s="5">
        <v>0.55400000000000005</v>
      </c>
      <c r="F8" s="11">
        <f t="shared" si="1"/>
        <v>2.936857562408223E-3</v>
      </c>
      <c r="G8" s="5">
        <f t="shared" si="2"/>
        <v>32.038598867444662</v>
      </c>
      <c r="H8" s="5">
        <f t="shared" si="3"/>
        <v>5.6061526006881204E-2</v>
      </c>
      <c r="I8" s="5">
        <v>1999</v>
      </c>
      <c r="J8" s="12">
        <f t="shared" si="4"/>
        <v>5.2749860312225659E-3</v>
      </c>
      <c r="K8" s="55">
        <f t="shared" ref="K8:K20" si="5">J8/$J$22</f>
        <v>2.3318069790060777E-3</v>
      </c>
    </row>
    <row r="9" spans="1:11" ht="15" x14ac:dyDescent="0.2">
      <c r="A9" s="5" t="s">
        <v>16</v>
      </c>
      <c r="B9" s="7">
        <v>1962</v>
      </c>
      <c r="C9" s="5">
        <v>27.64</v>
      </c>
      <c r="D9" s="5">
        <f t="shared" si="0"/>
        <v>763.96960000000001</v>
      </c>
      <c r="E9" s="5">
        <v>0.52900000000000003</v>
      </c>
      <c r="F9" s="11">
        <f t="shared" si="1"/>
        <v>0.10670582476749878</v>
      </c>
      <c r="G9" s="5">
        <f t="shared" si="2"/>
        <v>72.644307705437498</v>
      </c>
      <c r="H9" s="5">
        <f t="shared" si="3"/>
        <v>5.3531673750252987E-2</v>
      </c>
      <c r="I9" s="5">
        <v>1999</v>
      </c>
      <c r="J9" s="12">
        <f t="shared" si="4"/>
        <v>0.41495455742452392</v>
      </c>
      <c r="K9" s="55">
        <f t="shared" si="5"/>
        <v>0.1834306152178809</v>
      </c>
    </row>
    <row r="10" spans="1:11" ht="15" x14ac:dyDescent="0.2">
      <c r="A10" s="5" t="s">
        <v>17</v>
      </c>
      <c r="B10" s="7"/>
      <c r="C10" s="5">
        <v>67.12</v>
      </c>
      <c r="D10" s="5">
        <f t="shared" si="0"/>
        <v>4505.0944000000009</v>
      </c>
      <c r="E10" s="5">
        <v>0.42599999999999999</v>
      </c>
      <c r="F10" s="11">
        <f t="shared" si="1"/>
        <v>0</v>
      </c>
      <c r="G10" s="5">
        <f t="shared" si="2"/>
        <v>12.318952228836757</v>
      </c>
      <c r="H10" s="5">
        <f t="shared" si="3"/>
        <v>4.3108682452944747E-2</v>
      </c>
      <c r="I10" s="5">
        <v>2000</v>
      </c>
      <c r="J10" s="12">
        <f t="shared" si="4"/>
        <v>0</v>
      </c>
      <c r="K10" s="55">
        <f t="shared" si="5"/>
        <v>0</v>
      </c>
    </row>
    <row r="11" spans="1:11" ht="15" x14ac:dyDescent="0.2">
      <c r="A11" s="5" t="s">
        <v>18</v>
      </c>
      <c r="B11" s="7">
        <v>377</v>
      </c>
      <c r="C11" s="5">
        <v>73.349999999999994</v>
      </c>
      <c r="D11" s="5">
        <f t="shared" si="0"/>
        <v>5380.2224999999989</v>
      </c>
      <c r="E11" s="5">
        <v>0.56799999999999995</v>
      </c>
      <c r="F11" s="11">
        <f t="shared" si="1"/>
        <v>2.0503616685701855E-2</v>
      </c>
      <c r="G11" s="5">
        <f t="shared" si="2"/>
        <v>10.315194715460191</v>
      </c>
      <c r="H11" s="5">
        <f t="shared" si="3"/>
        <v>5.7478243270592991E-2</v>
      </c>
      <c r="I11" s="5">
        <v>2000</v>
      </c>
      <c r="J11" s="12">
        <f t="shared" si="4"/>
        <v>1.2156579390711429E-2</v>
      </c>
      <c r="K11" s="55">
        <f t="shared" si="5"/>
        <v>5.3738145459188112E-3</v>
      </c>
    </row>
    <row r="12" spans="1:11" ht="15" x14ac:dyDescent="0.2">
      <c r="A12" s="5" t="s">
        <v>19</v>
      </c>
      <c r="B12" s="7">
        <v>337</v>
      </c>
      <c r="C12" s="5">
        <v>44.97</v>
      </c>
      <c r="D12" s="5">
        <f t="shared" si="0"/>
        <v>2022.3009</v>
      </c>
      <c r="E12" s="5">
        <v>0.56999999999999995</v>
      </c>
      <c r="F12" s="11">
        <f t="shared" si="1"/>
        <v>1.832816663947354E-2</v>
      </c>
      <c r="G12" s="5">
        <f t="shared" si="2"/>
        <v>27.443019335055435</v>
      </c>
      <c r="H12" s="5">
        <f t="shared" si="3"/>
        <v>5.7680631451123253E-2</v>
      </c>
      <c r="I12" s="5">
        <v>1999</v>
      </c>
      <c r="J12" s="12">
        <f t="shared" si="4"/>
        <v>2.9012217358228953E-2</v>
      </c>
      <c r="K12" s="55">
        <f t="shared" si="5"/>
        <v>1.2824847404701151E-2</v>
      </c>
    </row>
    <row r="13" spans="1:11" ht="15" x14ac:dyDescent="0.2">
      <c r="A13" s="5" t="s">
        <v>20</v>
      </c>
      <c r="B13" s="7">
        <v>56</v>
      </c>
      <c r="C13" s="5">
        <v>48.82</v>
      </c>
      <c r="D13" s="5">
        <f t="shared" si="0"/>
        <v>2383.3924000000002</v>
      </c>
      <c r="E13" s="5">
        <v>0.58199999999999996</v>
      </c>
      <c r="F13" s="11">
        <f t="shared" si="1"/>
        <v>3.0456300647196391E-3</v>
      </c>
      <c r="G13" s="5">
        <f t="shared" si="2"/>
        <v>23.285314956949598</v>
      </c>
      <c r="H13" s="5">
        <f t="shared" si="3"/>
        <v>5.8894960534304798E-2</v>
      </c>
      <c r="I13" s="5">
        <v>1999</v>
      </c>
      <c r="J13" s="12">
        <f t="shared" si="4"/>
        <v>4.1767396260091712E-3</v>
      </c>
      <c r="K13" s="55">
        <f t="shared" si="5"/>
        <v>1.8463272796880117E-3</v>
      </c>
    </row>
    <row r="14" spans="1:11" ht="15" x14ac:dyDescent="0.2">
      <c r="A14" s="5" t="s">
        <v>23</v>
      </c>
      <c r="B14" s="7">
        <v>34</v>
      </c>
      <c r="C14" s="5">
        <v>33.950000000000003</v>
      </c>
      <c r="D14" s="5">
        <f t="shared" si="0"/>
        <v>1152.6025000000002</v>
      </c>
      <c r="E14" s="5">
        <v>0.495</v>
      </c>
      <c r="F14" s="11">
        <f t="shared" si="1"/>
        <v>1.8491325392940665E-3</v>
      </c>
      <c r="G14" s="5">
        <f t="shared" si="2"/>
        <v>48.150201565587437</v>
      </c>
      <c r="H14" s="5">
        <f t="shared" si="3"/>
        <v>5.0091074681238613E-2</v>
      </c>
      <c r="I14" s="5">
        <v>2000</v>
      </c>
      <c r="J14" s="12">
        <f t="shared" si="4"/>
        <v>4.4599141592598091E-3</v>
      </c>
      <c r="K14" s="55">
        <f t="shared" si="5"/>
        <v>1.9715045501115295E-3</v>
      </c>
    </row>
    <row r="15" spans="1:11" ht="15" x14ac:dyDescent="0.2">
      <c r="A15" s="5" t="s">
        <v>24</v>
      </c>
      <c r="B15" s="7">
        <v>58</v>
      </c>
      <c r="C15" s="5">
        <v>38.92</v>
      </c>
      <c r="D15" s="5">
        <f t="shared" si="0"/>
        <v>1514.7664000000002</v>
      </c>
      <c r="E15" s="5">
        <v>0.54500000000000004</v>
      </c>
      <c r="F15" s="11">
        <f t="shared" si="1"/>
        <v>3.1544025670310546E-3</v>
      </c>
      <c r="G15" s="5">
        <f t="shared" si="2"/>
        <v>36.638020687546273</v>
      </c>
      <c r="H15" s="5">
        <f t="shared" si="3"/>
        <v>5.5150779194495049E-2</v>
      </c>
      <c r="I15" s="5">
        <v>2002</v>
      </c>
      <c r="J15" s="12">
        <f t="shared" si="4"/>
        <v>6.3738343702402769E-3</v>
      </c>
      <c r="K15" s="55">
        <f t="shared" si="5"/>
        <v>2.8175527630943209E-3</v>
      </c>
    </row>
    <row r="16" spans="1:11" ht="15" x14ac:dyDescent="0.2">
      <c r="A16" s="5" t="s">
        <v>25</v>
      </c>
      <c r="B16" s="7">
        <v>112</v>
      </c>
      <c r="C16" s="5">
        <v>40.75</v>
      </c>
      <c r="D16" s="5">
        <f t="shared" si="0"/>
        <v>1660.5625</v>
      </c>
      <c r="E16" s="5">
        <v>0.54900000000000004</v>
      </c>
      <c r="F16" s="11">
        <f t="shared" si="1"/>
        <v>6.0912601294392781E-3</v>
      </c>
      <c r="G16" s="5">
        <f t="shared" si="2"/>
        <v>33.421230878091009</v>
      </c>
      <c r="H16" s="5">
        <f t="shared" si="3"/>
        <v>5.5555555555555559E-2</v>
      </c>
      <c r="I16" s="5">
        <v>1999</v>
      </c>
      <c r="J16" s="12">
        <f t="shared" si="4"/>
        <v>1.130985617358337E-2</v>
      </c>
      <c r="K16" s="55">
        <f t="shared" si="5"/>
        <v>4.9995206434706773E-3</v>
      </c>
    </row>
    <row r="17" spans="1:11" ht="15" x14ac:dyDescent="0.2">
      <c r="A17" s="5" t="s">
        <v>142</v>
      </c>
      <c r="B17" s="7"/>
      <c r="C17" s="5">
        <v>73.709999999999994</v>
      </c>
      <c r="D17" s="5">
        <f t="shared" si="0"/>
        <v>5433.1640999999991</v>
      </c>
      <c r="E17" s="5">
        <v>0.64300000000000002</v>
      </c>
      <c r="F17" s="11">
        <f t="shared" si="1"/>
        <v>0</v>
      </c>
      <c r="G17" s="5">
        <f t="shared" si="2"/>
        <v>10.214681846256036</v>
      </c>
      <c r="H17" s="5">
        <f t="shared" si="3"/>
        <v>6.5067800040477644E-2</v>
      </c>
      <c r="I17" s="5">
        <v>2001</v>
      </c>
      <c r="J17" s="12">
        <f t="shared" si="4"/>
        <v>0</v>
      </c>
      <c r="K17" s="55">
        <f t="shared" si="5"/>
        <v>0</v>
      </c>
    </row>
    <row r="18" spans="1:11" ht="15" x14ac:dyDescent="0.2">
      <c r="A18" s="5" t="s">
        <v>26</v>
      </c>
      <c r="B18" s="7"/>
      <c r="C18" s="5">
        <v>69.23</v>
      </c>
      <c r="D18" s="5">
        <f t="shared" si="0"/>
        <v>4792.7929000000004</v>
      </c>
      <c r="E18" s="5">
        <v>0.56299999999999994</v>
      </c>
      <c r="F18" s="11">
        <f t="shared" si="1"/>
        <v>0</v>
      </c>
      <c r="G18" s="5">
        <f t="shared" si="2"/>
        <v>11.579478575007904</v>
      </c>
      <c r="H18" s="5">
        <f t="shared" si="3"/>
        <v>5.6972272819267353E-2</v>
      </c>
      <c r="I18" s="5">
        <v>2000</v>
      </c>
      <c r="J18" s="12">
        <f t="shared" si="4"/>
        <v>0</v>
      </c>
      <c r="K18" s="55">
        <f t="shared" si="5"/>
        <v>0</v>
      </c>
    </row>
    <row r="19" spans="1:11" ht="15" x14ac:dyDescent="0.2">
      <c r="A19" s="5" t="s">
        <v>27</v>
      </c>
      <c r="B19" s="7">
        <v>578</v>
      </c>
      <c r="C19" s="5">
        <v>33.549999999999997</v>
      </c>
      <c r="D19" s="5">
        <f t="shared" si="0"/>
        <v>1125.6024999999997</v>
      </c>
      <c r="E19" s="5">
        <v>0.53300000000000003</v>
      </c>
      <c r="F19" s="11">
        <f t="shared" si="1"/>
        <v>3.1435253167999132E-2</v>
      </c>
      <c r="G19" s="5">
        <f t="shared" si="2"/>
        <v>49.305187843843647</v>
      </c>
      <c r="H19" s="5">
        <f t="shared" si="3"/>
        <v>5.3936450111313504E-2</v>
      </c>
      <c r="I19" s="5">
        <v>1999</v>
      </c>
      <c r="J19" s="12">
        <f t="shared" si="4"/>
        <v>8.3597240056830557E-2</v>
      </c>
      <c r="K19" s="55">
        <f t="shared" si="5"/>
        <v>3.6954150520278263E-2</v>
      </c>
    </row>
    <row r="20" spans="1:11" ht="15" x14ac:dyDescent="0.2">
      <c r="A20" s="5" t="s">
        <v>28</v>
      </c>
      <c r="B20" s="7">
        <v>524</v>
      </c>
      <c r="C20" s="5">
        <v>35.19</v>
      </c>
      <c r="D20" s="5">
        <f t="shared" si="0"/>
        <v>1238.3360999999998</v>
      </c>
      <c r="E20" s="5">
        <v>0.49099999999999999</v>
      </c>
      <c r="F20" s="11">
        <f t="shared" si="1"/>
        <v>2.8498395605590907E-2</v>
      </c>
      <c r="G20" s="5">
        <f t="shared" si="2"/>
        <v>44.816623451420028</v>
      </c>
      <c r="H20" s="5">
        <f t="shared" si="3"/>
        <v>4.9686298320178103E-2</v>
      </c>
      <c r="I20" s="5">
        <v>2000</v>
      </c>
      <c r="J20" s="12">
        <f t="shared" si="4"/>
        <v>6.3459432870801163E-2</v>
      </c>
      <c r="K20" s="55">
        <f t="shared" si="5"/>
        <v>2.805223512935183E-2</v>
      </c>
    </row>
    <row r="21" spans="1:11" ht="15" x14ac:dyDescent="0.2">
      <c r="A21" s="39" t="s">
        <v>36</v>
      </c>
      <c r="B21" s="40">
        <f>SUM(B7:B20)</f>
        <v>4092</v>
      </c>
      <c r="C21" s="39"/>
      <c r="D21" s="41"/>
      <c r="E21" s="39"/>
      <c r="F21" s="39"/>
      <c r="G21" s="39"/>
      <c r="H21" s="39"/>
      <c r="I21" s="39"/>
      <c r="J21" s="39"/>
      <c r="K21" s="56">
        <f>SUM(K7:K20)</f>
        <v>0.28060237503350161</v>
      </c>
    </row>
    <row r="22" spans="1:11" ht="15" x14ac:dyDescent="0.2">
      <c r="A22" t="s">
        <v>29</v>
      </c>
      <c r="B22" s="7">
        <f>B21+B6</f>
        <v>18387</v>
      </c>
      <c r="C22">
        <f t="shared" ref="C22:H22" si="6">SUM(C2:C5,C7:C20)</f>
        <v>943.05000000000018</v>
      </c>
      <c r="D22">
        <f t="shared" si="6"/>
        <v>55498.042700000005</v>
      </c>
      <c r="E22">
        <f t="shared" si="6"/>
        <v>9.8819999999999997</v>
      </c>
      <c r="F22" s="8">
        <f t="shared" si="6"/>
        <v>1</v>
      </c>
      <c r="G22">
        <f t="shared" si="6"/>
        <v>526.74240937145203</v>
      </c>
      <c r="H22">
        <f t="shared" si="6"/>
        <v>1</v>
      </c>
      <c r="J22" s="9">
        <f>SUM(J2:J5,J7:J20)</f>
        <v>2.2621881136452404</v>
      </c>
      <c r="K22" s="43">
        <f>K21+K6</f>
        <v>1</v>
      </c>
    </row>
    <row r="23" spans="1:11" ht="15" x14ac:dyDescent="0.2">
      <c r="B23" s="7"/>
    </row>
    <row r="24" spans="1:11" ht="15" x14ac:dyDescent="0.2">
      <c r="A24" s="50" t="s">
        <v>62</v>
      </c>
    </row>
    <row r="25" spans="1:11" ht="15" x14ac:dyDescent="0.2">
      <c r="A25" t="s">
        <v>60</v>
      </c>
    </row>
    <row r="26" spans="1:11" ht="15" x14ac:dyDescent="0.2">
      <c r="A26" t="s">
        <v>61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3"/>
  <sheetViews>
    <sheetView topLeftCell="A13" zoomScale="110" zoomScaleNormal="110" zoomScalePageLayoutView="110" workbookViewId="0">
      <selection activeCell="H42" sqref="H42"/>
    </sheetView>
  </sheetViews>
  <sheetFormatPr defaultColWidth="8.77734375" defaultRowHeight="14.4" x14ac:dyDescent="0.3"/>
  <cols>
    <col min="1" max="1" width="15.109375" customWidth="1"/>
  </cols>
  <sheetData>
    <row r="2" spans="1:15" x14ac:dyDescent="0.2">
      <c r="A2" t="s">
        <v>67</v>
      </c>
      <c r="B2" t="s">
        <v>68</v>
      </c>
      <c r="C2" t="s">
        <v>69</v>
      </c>
      <c r="F2" t="s">
        <v>113</v>
      </c>
      <c r="K2" t="s">
        <v>138</v>
      </c>
      <c r="N2" t="s">
        <v>72</v>
      </c>
    </row>
    <row r="3" spans="1:15" x14ac:dyDescent="0.2">
      <c r="A3" t="s">
        <v>70</v>
      </c>
      <c r="B3" s="97">
        <v>2001</v>
      </c>
      <c r="C3" s="97">
        <v>137</v>
      </c>
      <c r="F3" t="s">
        <v>114</v>
      </c>
      <c r="G3">
        <v>2000</v>
      </c>
      <c r="H3">
        <v>268</v>
      </c>
      <c r="K3">
        <v>1999</v>
      </c>
      <c r="L3">
        <v>78</v>
      </c>
      <c r="N3">
        <v>1999</v>
      </c>
      <c r="O3">
        <v>125</v>
      </c>
    </row>
    <row r="4" spans="1:15" x14ac:dyDescent="0.2">
      <c r="A4" t="s">
        <v>72</v>
      </c>
      <c r="B4">
        <v>2001</v>
      </c>
      <c r="C4">
        <v>136</v>
      </c>
      <c r="F4" t="s">
        <v>115</v>
      </c>
      <c r="G4">
        <v>2000</v>
      </c>
      <c r="H4">
        <v>267</v>
      </c>
      <c r="K4">
        <v>2000</v>
      </c>
      <c r="L4">
        <v>83</v>
      </c>
      <c r="N4">
        <v>2000</v>
      </c>
      <c r="O4">
        <v>200</v>
      </c>
    </row>
    <row r="5" spans="1:15" x14ac:dyDescent="0.2">
      <c r="A5" t="s">
        <v>71</v>
      </c>
      <c r="B5">
        <v>2001</v>
      </c>
      <c r="C5">
        <v>4114</v>
      </c>
      <c r="F5" t="s">
        <v>116</v>
      </c>
      <c r="G5">
        <v>2000</v>
      </c>
      <c r="H5">
        <v>282</v>
      </c>
      <c r="K5">
        <v>2001</v>
      </c>
      <c r="L5">
        <v>137</v>
      </c>
      <c r="N5">
        <v>2001</v>
      </c>
      <c r="O5">
        <v>136</v>
      </c>
    </row>
    <row r="6" spans="1:15" x14ac:dyDescent="0.2">
      <c r="A6" t="s">
        <v>73</v>
      </c>
      <c r="B6">
        <v>2001</v>
      </c>
      <c r="C6">
        <v>89</v>
      </c>
      <c r="F6" t="s">
        <v>117</v>
      </c>
      <c r="G6">
        <v>1998</v>
      </c>
      <c r="H6">
        <v>2214</v>
      </c>
      <c r="K6">
        <v>2002</v>
      </c>
      <c r="L6">
        <v>193</v>
      </c>
      <c r="N6">
        <v>2002</v>
      </c>
      <c r="O6">
        <v>141</v>
      </c>
    </row>
    <row r="7" spans="1:15" x14ac:dyDescent="0.2">
      <c r="A7" t="s">
        <v>74</v>
      </c>
      <c r="B7">
        <v>2001</v>
      </c>
      <c r="C7">
        <v>96</v>
      </c>
      <c r="F7" t="s">
        <v>118</v>
      </c>
      <c r="G7">
        <v>2000</v>
      </c>
      <c r="H7">
        <v>86</v>
      </c>
    </row>
    <row r="8" spans="1:15" x14ac:dyDescent="0.2">
      <c r="C8">
        <f>SUM(C3:C7)</f>
        <v>4572</v>
      </c>
      <c r="F8" t="s">
        <v>119</v>
      </c>
      <c r="G8">
        <v>2000</v>
      </c>
      <c r="H8">
        <v>40</v>
      </c>
      <c r="K8" t="s">
        <v>73</v>
      </c>
      <c r="N8" t="s">
        <v>139</v>
      </c>
    </row>
    <row r="9" spans="1:15" x14ac:dyDescent="0.2">
      <c r="H9">
        <f>SUM(H3:H8)</f>
        <v>3157</v>
      </c>
      <c r="K9">
        <v>1999</v>
      </c>
      <c r="L9">
        <v>108</v>
      </c>
      <c r="N9">
        <v>1999</v>
      </c>
      <c r="O9">
        <v>68</v>
      </c>
    </row>
    <row r="10" spans="1:15" x14ac:dyDescent="0.2">
      <c r="K10">
        <v>2000</v>
      </c>
      <c r="L10">
        <v>110</v>
      </c>
      <c r="N10">
        <v>2000</v>
      </c>
      <c r="O10">
        <v>87</v>
      </c>
    </row>
    <row r="11" spans="1:15" x14ac:dyDescent="0.2">
      <c r="A11" t="s">
        <v>18</v>
      </c>
      <c r="F11" t="s">
        <v>87</v>
      </c>
      <c r="K11">
        <v>2001</v>
      </c>
      <c r="L11">
        <v>89</v>
      </c>
      <c r="N11">
        <v>2001</v>
      </c>
      <c r="O11">
        <v>96</v>
      </c>
    </row>
    <row r="12" spans="1:15" x14ac:dyDescent="0.2">
      <c r="A12" t="s">
        <v>75</v>
      </c>
      <c r="B12">
        <v>2000</v>
      </c>
      <c r="C12">
        <v>75</v>
      </c>
      <c r="F12" t="s">
        <v>88</v>
      </c>
      <c r="G12">
        <v>2001</v>
      </c>
      <c r="K12">
        <v>2002</v>
      </c>
      <c r="L12">
        <v>119</v>
      </c>
      <c r="N12">
        <v>2002</v>
      </c>
      <c r="O12">
        <f>SUM(6)</f>
        <v>6</v>
      </c>
    </row>
    <row r="13" spans="1:15" x14ac:dyDescent="0.2">
      <c r="A13" t="s">
        <v>76</v>
      </c>
      <c r="B13">
        <v>2000</v>
      </c>
      <c r="C13">
        <v>72</v>
      </c>
      <c r="F13" t="s">
        <v>120</v>
      </c>
      <c r="G13">
        <v>2000</v>
      </c>
      <c r="H13">
        <v>34</v>
      </c>
    </row>
    <row r="14" spans="1:15" x14ac:dyDescent="0.2">
      <c r="A14" t="s">
        <v>77</v>
      </c>
      <c r="B14">
        <v>2000</v>
      </c>
      <c r="C14">
        <v>61</v>
      </c>
      <c r="M14" t="s">
        <v>140</v>
      </c>
    </row>
    <row r="15" spans="1:15" x14ac:dyDescent="0.2">
      <c r="A15" t="s">
        <v>78</v>
      </c>
      <c r="B15">
        <v>2000</v>
      </c>
      <c r="C15">
        <v>22</v>
      </c>
      <c r="M15">
        <v>1999</v>
      </c>
      <c r="N15">
        <f>SUM(L3+O3+L9+O9)</f>
        <v>379</v>
      </c>
    </row>
    <row r="16" spans="1:15" x14ac:dyDescent="0.2">
      <c r="A16" t="s">
        <v>79</v>
      </c>
      <c r="B16">
        <v>2000</v>
      </c>
      <c r="C16">
        <v>23</v>
      </c>
      <c r="M16">
        <v>2000</v>
      </c>
      <c r="N16">
        <f>SUM(L4+O4+L10+O10)</f>
        <v>480</v>
      </c>
    </row>
    <row r="17" spans="1:14" x14ac:dyDescent="0.2">
      <c r="A17" t="s">
        <v>80</v>
      </c>
      <c r="B17">
        <v>2000</v>
      </c>
      <c r="C17">
        <v>30</v>
      </c>
      <c r="F17" t="s">
        <v>89</v>
      </c>
      <c r="M17">
        <v>2001</v>
      </c>
      <c r="N17">
        <f>SUM(L5+O5+L11+O11)</f>
        <v>458</v>
      </c>
    </row>
    <row r="18" spans="1:14" x14ac:dyDescent="0.2">
      <c r="A18" t="s">
        <v>81</v>
      </c>
      <c r="B18">
        <v>2000</v>
      </c>
      <c r="C18">
        <v>94</v>
      </c>
      <c r="F18" t="s">
        <v>121</v>
      </c>
      <c r="G18">
        <v>2000</v>
      </c>
      <c r="H18">
        <v>180</v>
      </c>
      <c r="M18">
        <v>2002</v>
      </c>
      <c r="N18">
        <f>SUM(L6+O6+L12+O12)</f>
        <v>459</v>
      </c>
    </row>
    <row r="19" spans="1:14" x14ac:dyDescent="0.2">
      <c r="C19">
        <f>SUM(C12:C18)</f>
        <v>377</v>
      </c>
      <c r="F19" t="s">
        <v>122</v>
      </c>
      <c r="G19">
        <v>2000</v>
      </c>
      <c r="H19">
        <v>10</v>
      </c>
    </row>
    <row r="20" spans="1:14" x14ac:dyDescent="0.2">
      <c r="F20" t="s">
        <v>123</v>
      </c>
      <c r="G20">
        <v>2000</v>
      </c>
      <c r="H20">
        <v>220</v>
      </c>
    </row>
    <row r="21" spans="1:14" x14ac:dyDescent="0.2">
      <c r="F21" t="s">
        <v>124</v>
      </c>
      <c r="G21">
        <v>2000</v>
      </c>
      <c r="H21">
        <v>114</v>
      </c>
    </row>
    <row r="22" spans="1:14" x14ac:dyDescent="0.2">
      <c r="A22" t="s">
        <v>82</v>
      </c>
      <c r="H22">
        <f>SUM(H18:H21)</f>
        <v>524</v>
      </c>
    </row>
    <row r="23" spans="1:14" x14ac:dyDescent="0.2">
      <c r="A23" t="s">
        <v>83</v>
      </c>
      <c r="B23">
        <v>2000</v>
      </c>
    </row>
    <row r="25" spans="1:14" x14ac:dyDescent="0.2">
      <c r="F25" t="s">
        <v>90</v>
      </c>
      <c r="J25" t="s">
        <v>101</v>
      </c>
      <c r="K25">
        <v>2002</v>
      </c>
      <c r="L25">
        <v>56</v>
      </c>
    </row>
    <row r="26" spans="1:14" x14ac:dyDescent="0.2">
      <c r="F26" t="s">
        <v>91</v>
      </c>
      <c r="G26">
        <v>1999</v>
      </c>
      <c r="H26">
        <v>104</v>
      </c>
      <c r="J26" t="s">
        <v>102</v>
      </c>
      <c r="K26">
        <v>2002</v>
      </c>
      <c r="L26">
        <v>2</v>
      </c>
    </row>
    <row r="27" spans="1:14" x14ac:dyDescent="0.2">
      <c r="A27" t="s">
        <v>86</v>
      </c>
      <c r="B27">
        <v>1999</v>
      </c>
      <c r="F27" t="s">
        <v>92</v>
      </c>
      <c r="G27">
        <v>1999</v>
      </c>
      <c r="H27">
        <v>126</v>
      </c>
      <c r="J27" t="s">
        <v>126</v>
      </c>
      <c r="L27">
        <f>SUM(L25:L26)</f>
        <v>58</v>
      </c>
    </row>
    <row r="28" spans="1:14" x14ac:dyDescent="0.2">
      <c r="A28" t="s">
        <v>86</v>
      </c>
      <c r="B28">
        <v>2000</v>
      </c>
      <c r="F28" t="s">
        <v>93</v>
      </c>
      <c r="G28">
        <v>1999</v>
      </c>
      <c r="H28">
        <v>225</v>
      </c>
    </row>
    <row r="29" spans="1:14" x14ac:dyDescent="0.2">
      <c r="A29" t="s">
        <v>86</v>
      </c>
      <c r="B29">
        <v>2001</v>
      </c>
      <c r="F29" t="s">
        <v>94</v>
      </c>
      <c r="G29">
        <v>1999</v>
      </c>
      <c r="H29">
        <v>329</v>
      </c>
      <c r="J29" t="s">
        <v>103</v>
      </c>
      <c r="K29">
        <v>1999</v>
      </c>
      <c r="L29">
        <v>88</v>
      </c>
    </row>
    <row r="30" spans="1:14" x14ac:dyDescent="0.2">
      <c r="A30" t="s">
        <v>86</v>
      </c>
      <c r="B30">
        <v>2002</v>
      </c>
      <c r="F30" t="s">
        <v>129</v>
      </c>
      <c r="G30">
        <v>1999</v>
      </c>
      <c r="H30">
        <v>199</v>
      </c>
      <c r="J30" t="s">
        <v>104</v>
      </c>
      <c r="K30">
        <v>1999</v>
      </c>
      <c r="L30">
        <v>24</v>
      </c>
    </row>
    <row r="31" spans="1:14" x14ac:dyDescent="0.2">
      <c r="F31" t="s">
        <v>130</v>
      </c>
      <c r="G31">
        <v>1999</v>
      </c>
      <c r="H31">
        <v>136</v>
      </c>
      <c r="J31" t="s">
        <v>127</v>
      </c>
      <c r="L31">
        <f>SUM(L29:L30)</f>
        <v>112</v>
      </c>
    </row>
    <row r="32" spans="1:14" x14ac:dyDescent="0.2">
      <c r="F32" t="s">
        <v>131</v>
      </c>
      <c r="G32">
        <v>1999</v>
      </c>
      <c r="H32">
        <v>785</v>
      </c>
    </row>
    <row r="33" spans="1:12" x14ac:dyDescent="0.2">
      <c r="A33" t="s">
        <v>84</v>
      </c>
      <c r="B33">
        <v>2001</v>
      </c>
      <c r="F33" t="s">
        <v>132</v>
      </c>
      <c r="G33">
        <v>1999</v>
      </c>
      <c r="H33">
        <v>58</v>
      </c>
    </row>
    <row r="34" spans="1:12" x14ac:dyDescent="0.2">
      <c r="H34">
        <f>SUM(H26:H33)</f>
        <v>1962</v>
      </c>
    </row>
    <row r="35" spans="1:12" x14ac:dyDescent="0.2">
      <c r="A35" t="s">
        <v>22</v>
      </c>
      <c r="B35">
        <v>1999</v>
      </c>
    </row>
    <row r="36" spans="1:12" x14ac:dyDescent="0.2">
      <c r="L36" t="s">
        <v>111</v>
      </c>
    </row>
    <row r="37" spans="1:12" x14ac:dyDescent="0.2">
      <c r="A37" t="s">
        <v>85</v>
      </c>
      <c r="B37">
        <v>1999</v>
      </c>
      <c r="F37" t="s">
        <v>95</v>
      </c>
      <c r="J37" t="s">
        <v>105</v>
      </c>
      <c r="K37">
        <v>1999</v>
      </c>
      <c r="L37">
        <v>4</v>
      </c>
    </row>
    <row r="38" spans="1:12" x14ac:dyDescent="0.2">
      <c r="F38" t="s">
        <v>96</v>
      </c>
      <c r="G38">
        <v>1999</v>
      </c>
      <c r="H38">
        <v>101</v>
      </c>
      <c r="J38" t="s">
        <v>128</v>
      </c>
      <c r="K38">
        <v>1999</v>
      </c>
    </row>
    <row r="39" spans="1:12" x14ac:dyDescent="0.2">
      <c r="F39" t="s">
        <v>97</v>
      </c>
      <c r="G39">
        <v>1999</v>
      </c>
      <c r="J39" t="s">
        <v>106</v>
      </c>
      <c r="K39">
        <v>1999</v>
      </c>
    </row>
    <row r="40" spans="1:12" x14ac:dyDescent="0.2">
      <c r="A40" t="s">
        <v>133</v>
      </c>
      <c r="F40" t="s">
        <v>98</v>
      </c>
      <c r="G40">
        <v>1999</v>
      </c>
      <c r="J40" t="s">
        <v>107</v>
      </c>
      <c r="K40">
        <v>1999</v>
      </c>
      <c r="L40">
        <v>132</v>
      </c>
    </row>
    <row r="41" spans="1:12" x14ac:dyDescent="0.2">
      <c r="A41" t="s">
        <v>134</v>
      </c>
      <c r="B41">
        <v>1999</v>
      </c>
      <c r="C41">
        <v>56</v>
      </c>
      <c r="F41" t="s">
        <v>99</v>
      </c>
      <c r="G41">
        <v>1999</v>
      </c>
      <c r="H41">
        <v>236</v>
      </c>
      <c r="J41" t="s">
        <v>108</v>
      </c>
      <c r="K41">
        <v>1999</v>
      </c>
      <c r="L41">
        <v>223</v>
      </c>
    </row>
    <row r="42" spans="1:12" x14ac:dyDescent="0.2">
      <c r="H42">
        <f>SUM(H38:H41)</f>
        <v>337</v>
      </c>
      <c r="I42" s="3"/>
      <c r="J42" t="s">
        <v>109</v>
      </c>
      <c r="K42">
        <v>1999</v>
      </c>
      <c r="L42">
        <v>219</v>
      </c>
    </row>
    <row r="43" spans="1:12" x14ac:dyDescent="0.2">
      <c r="A43" t="s">
        <v>135</v>
      </c>
      <c r="B43">
        <v>2000</v>
      </c>
      <c r="C43">
        <v>28</v>
      </c>
      <c r="J43" t="s">
        <v>110</v>
      </c>
      <c r="L43">
        <f>SUM(L37:L42)</f>
        <v>578</v>
      </c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CRM Apportioned Totals</vt:lpstr>
      <vt:lpstr>SB2K-Inchcape-RA</vt:lpstr>
      <vt:lpstr>SB2K-NNG-RA</vt:lpstr>
      <vt:lpstr>SB2K-Seagreen-RA</vt:lpstr>
      <vt:lpstr>Sheet1</vt:lpstr>
    </vt:vector>
  </TitlesOfParts>
  <Company>Joint Nature Conservation Committee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 Saint</dc:creator>
  <cp:lastModifiedBy>Walker, Ewan</cp:lastModifiedBy>
  <dcterms:created xsi:type="dcterms:W3CDTF">2014-01-10T14:11:20Z</dcterms:created>
  <dcterms:modified xsi:type="dcterms:W3CDTF">2018-07-12T08:49:11Z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A1194655</vt:lpwstr>
  </property>
  <property fmtid="{D5CDD505-2E9C-101B-9397-08002B2CF9AE}" pid="4" name="Objective-Title">
    <vt:lpwstr>2014 02 07 - FTOWDG - Cumulative Impact - Birds - KI Apportioning CRM - NNG</vt:lpwstr>
  </property>
  <property fmtid="{D5CDD505-2E9C-101B-9397-08002B2CF9AE}" pid="5" name="Objective-Comment">
    <vt:lpwstr/>
  </property>
  <property fmtid="{D5CDD505-2E9C-101B-9397-08002B2CF9AE}" pid="6" name="Objective-CreationStamp">
    <vt:filetime>2014-02-07T11:20:58Z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2014-02-07T11:21:43Z</vt:filetime>
  </property>
  <property fmtid="{D5CDD505-2E9C-101B-9397-08002B2CF9AE}" pid="11" name="Objective-Owner">
    <vt:lpwstr>Alex Robbins</vt:lpwstr>
  </property>
  <property fmtid="{D5CDD505-2E9C-101B-9397-08002B2CF9AE}" pid="12" name="Objective-Path">
    <vt:lpwstr>Objective Global Folder:SNH Fileplan:CNS - Consultations:REN - Renewable Resources:OSWF - Off-shore Wind Farms:CI - Cumulative Impacts:Offshore Wind - Forth and Tay - Cumulative Impacts - Birds:</vt:lpwstr>
  </property>
  <property fmtid="{D5CDD505-2E9C-101B-9397-08002B2CF9AE}" pid="13" name="Objective-Parent">
    <vt:lpwstr>Offshore Wind - Forth and Tay - Cumulative Impacts - Birds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0.2</vt:lpwstr>
  </property>
  <property fmtid="{D5CDD505-2E9C-101B-9397-08002B2CF9AE}" pid="16" name="Objective-VersionNumber">
    <vt:r8>2</vt:r8>
  </property>
  <property fmtid="{D5CDD505-2E9C-101B-9397-08002B2CF9AE}" pid="17" name="Objective-VersionComment">
    <vt:lpwstr>Version 2</vt:lpwstr>
  </property>
  <property fmtid="{D5CDD505-2E9C-101B-9397-08002B2CF9AE}" pid="18" name="Objective-FileNumber">
    <vt:lpwstr/>
  </property>
  <property fmtid="{D5CDD505-2E9C-101B-9397-08002B2CF9AE}" pid="19" name="Objective-Classification">
    <vt:lpwstr>[Inherited - none]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Sensitivity Review Date [system]">
    <vt:lpwstr/>
  </property>
  <property fmtid="{D5CDD505-2E9C-101B-9397-08002B2CF9AE}" pid="23" name="Objective-FOI Exemption [system]">
    <vt:lpwstr>Release</vt:lpwstr>
  </property>
  <property fmtid="{D5CDD505-2E9C-101B-9397-08002B2CF9AE}" pid="24" name="Objective-DPA Exemption [system]">
    <vt:lpwstr>Release</vt:lpwstr>
  </property>
  <property fmtid="{D5CDD505-2E9C-101B-9397-08002B2CF9AE}" pid="25" name="Objective-EIR Exception [system]">
    <vt:lpwstr>Release</vt:lpwstr>
  </property>
  <property fmtid="{D5CDD505-2E9C-101B-9397-08002B2CF9AE}" pid="26" name="Objective-Justification [system]">
    <vt:lpwstr/>
  </property>
  <property fmtid="{D5CDD505-2E9C-101B-9397-08002B2CF9AE}" pid="27" name="Objective-Date of Request [system]">
    <vt:lpwstr/>
  </property>
  <property fmtid="{D5CDD505-2E9C-101B-9397-08002B2CF9AE}" pid="28" name="Objective-Date of Release [system]">
    <vt:lpwstr/>
  </property>
  <property fmtid="{D5CDD505-2E9C-101B-9397-08002B2CF9AE}" pid="29" name="Objective-FOI/EIR Disclosure Date [system]">
    <vt:lpwstr/>
  </property>
  <property fmtid="{D5CDD505-2E9C-101B-9397-08002B2CF9AE}" pid="30" name="Objective-FOI/EIR Dissemination Date [system]">
    <vt:lpwstr/>
  </property>
  <property fmtid="{D5CDD505-2E9C-101B-9397-08002B2CF9AE}" pid="31" name="Objective-FOI Release Details [system]">
    <vt:lpwstr/>
  </property>
</Properties>
</file>